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DEAL AGING\Paper\PAPER FILES\SUPPLEMENTA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5" i="1" l="1"/>
  <c r="B890" i="1"/>
  <c r="B806" i="1"/>
  <c r="B120" i="1"/>
  <c r="B1369" i="1"/>
  <c r="B250" i="1"/>
  <c r="B801" i="1"/>
  <c r="B1150" i="1"/>
  <c r="B862" i="1"/>
  <c r="B716" i="1"/>
  <c r="B343" i="1"/>
  <c r="B87" i="1"/>
  <c r="B558" i="1"/>
  <c r="B1168" i="1"/>
  <c r="B138" i="1"/>
  <c r="B316" i="1"/>
  <c r="B1055" i="1"/>
  <c r="B533" i="1"/>
  <c r="B1195" i="1"/>
  <c r="B320" i="1"/>
  <c r="B187" i="1"/>
  <c r="B824" i="1"/>
  <c r="B551" i="1"/>
  <c r="B593" i="1"/>
  <c r="B1367" i="1"/>
  <c r="B645" i="1"/>
  <c r="B370" i="1"/>
  <c r="B731" i="1"/>
  <c r="B685" i="1"/>
  <c r="B434" i="1"/>
  <c r="B688" i="1"/>
  <c r="B1164" i="1"/>
  <c r="B603" i="1"/>
  <c r="B126" i="1"/>
  <c r="B709" i="1"/>
  <c r="B458" i="1"/>
  <c r="B1193" i="1"/>
  <c r="B474" i="1"/>
  <c r="B160" i="1"/>
  <c r="B579" i="1"/>
  <c r="B920" i="1"/>
  <c r="B1023" i="1"/>
  <c r="B626" i="1"/>
  <c r="B1110" i="1"/>
  <c r="B364" i="1"/>
  <c r="B454" i="1"/>
  <c r="B196" i="1"/>
  <c r="B413" i="1"/>
  <c r="B699" i="1"/>
  <c r="B641" i="1"/>
  <c r="B566" i="1"/>
  <c r="B477" i="1"/>
  <c r="B1077" i="1"/>
  <c r="B163" i="1"/>
  <c r="B563" i="1"/>
  <c r="B697" i="1"/>
  <c r="B568" i="1"/>
  <c r="B629" i="1"/>
  <c r="B198" i="1"/>
  <c r="B700" i="1"/>
  <c r="B502" i="1"/>
  <c r="B580" i="1"/>
  <c r="B647" i="1"/>
  <c r="B846" i="1"/>
  <c r="B536" i="1"/>
  <c r="B858" i="1"/>
  <c r="B678" i="1"/>
  <c r="B578" i="1"/>
  <c r="B845" i="1"/>
  <c r="B53" i="1"/>
  <c r="B185" i="1"/>
  <c r="B491" i="1"/>
  <c r="B962" i="1"/>
  <c r="B503" i="1"/>
  <c r="B582" i="1"/>
  <c r="B910" i="1"/>
  <c r="B380" i="1"/>
  <c r="B790" i="1"/>
  <c r="B1280" i="1"/>
  <c r="B207" i="1"/>
  <c r="B465" i="1"/>
  <c r="B1011" i="1"/>
  <c r="B768" i="1"/>
  <c r="B677" i="1"/>
  <c r="B656" i="1"/>
  <c r="B633" i="1"/>
  <c r="B792" i="1"/>
  <c r="B855" i="1"/>
  <c r="B174" i="1"/>
  <c r="B941" i="1"/>
  <c r="B559" i="1"/>
  <c r="B331" i="1"/>
  <c r="B1163" i="1"/>
  <c r="B1184" i="1"/>
  <c r="B184" i="1"/>
  <c r="B676" i="1"/>
  <c r="B546" i="1"/>
  <c r="B515" i="1"/>
  <c r="B427" i="1"/>
  <c r="B913" i="1"/>
  <c r="B321" i="1"/>
  <c r="B1064" i="1"/>
  <c r="B98" i="1"/>
  <c r="B531" i="1"/>
  <c r="B492" i="1"/>
  <c r="B452" i="1"/>
  <c r="B581" i="1"/>
  <c r="B165" i="1"/>
  <c r="B601" i="1"/>
  <c r="B788" i="1"/>
  <c r="B264" i="1"/>
  <c r="B812" i="1"/>
  <c r="B236" i="1"/>
  <c r="B57" i="1"/>
  <c r="B214" i="1"/>
  <c r="B634" i="1"/>
  <c r="B1257" i="1"/>
  <c r="B272" i="1"/>
  <c r="B293" i="1"/>
  <c r="B785" i="1"/>
  <c r="B888" i="1"/>
  <c r="B485" i="1"/>
  <c r="B740" i="1"/>
  <c r="B673" i="1"/>
  <c r="B93" i="1"/>
  <c r="B618" i="1"/>
  <c r="B560" i="1"/>
  <c r="B476" i="1"/>
  <c r="B819" i="1"/>
  <c r="B526" i="1"/>
  <c r="B248" i="1"/>
  <c r="B179" i="1"/>
  <c r="B739" i="1"/>
  <c r="B667" i="1"/>
  <c r="B221" i="1"/>
  <c r="B1042" i="1"/>
  <c r="B416" i="1"/>
  <c r="B705" i="1"/>
  <c r="B640" i="1"/>
  <c r="B896" i="1"/>
  <c r="B1247" i="1"/>
  <c r="B1323" i="1"/>
  <c r="B168" i="1"/>
  <c r="B659" i="1"/>
  <c r="B498" i="1"/>
  <c r="B936" i="1"/>
  <c r="B340" i="1"/>
  <c r="B1108" i="1"/>
  <c r="B922" i="1"/>
  <c r="B266" i="1"/>
  <c r="B782" i="1"/>
  <c r="B1212" i="1"/>
  <c r="B573" i="1"/>
  <c r="B463" i="1"/>
  <c r="B1239" i="1"/>
  <c r="B308" i="1"/>
  <c r="B1072" i="1"/>
  <c r="B620" i="1"/>
  <c r="B911" i="1"/>
  <c r="B853" i="1"/>
  <c r="B518" i="1"/>
  <c r="B1156" i="1"/>
  <c r="B1045" i="1"/>
  <c r="B1065" i="1"/>
  <c r="B88" i="1"/>
  <c r="B856" i="1"/>
  <c r="B1272" i="1"/>
  <c r="B496" i="1"/>
  <c r="B348" i="1"/>
  <c r="B1081" i="1"/>
  <c r="B368" i="1"/>
  <c r="B461" i="1"/>
  <c r="B365" i="1"/>
  <c r="B607" i="1"/>
  <c r="B693" i="1"/>
  <c r="B574" i="1"/>
  <c r="B206" i="1"/>
  <c r="B124" i="1"/>
  <c r="B921" i="1"/>
  <c r="B81" i="1"/>
  <c r="B532" i="1"/>
  <c r="B609" i="1"/>
  <c r="B314" i="1"/>
  <c r="B436" i="1"/>
  <c r="B210" i="1"/>
  <c r="B701" i="1"/>
  <c r="B674" i="1"/>
  <c r="B826" i="1"/>
  <c r="B596" i="1"/>
  <c r="B1209" i="1"/>
  <c r="B1324" i="1"/>
  <c r="B794" i="1"/>
  <c r="B774" i="1"/>
  <c r="B540" i="1"/>
  <c r="B658" i="1"/>
  <c r="B191" i="1"/>
  <c r="B216" i="1"/>
  <c r="B1097" i="1"/>
  <c r="B1019" i="1"/>
  <c r="B1190" i="1"/>
  <c r="B610" i="1"/>
  <c r="B150" i="1"/>
  <c r="B139" i="1"/>
  <c r="B475" i="1"/>
  <c r="B719" i="1"/>
  <c r="B1089" i="1"/>
  <c r="B1186" i="1"/>
  <c r="B396" i="1"/>
  <c r="B704" i="1"/>
  <c r="B599" i="1"/>
  <c r="B1111" i="1"/>
  <c r="B820" i="1"/>
  <c r="B822" i="1"/>
  <c r="B32" i="1"/>
  <c r="B1079" i="1"/>
  <c r="B31" i="1"/>
  <c r="B256" i="1"/>
  <c r="B448" i="1"/>
  <c r="B555" i="1"/>
  <c r="B317" i="1"/>
  <c r="B828" i="1"/>
  <c r="B796" i="1"/>
  <c r="B1122" i="1"/>
  <c r="B753" i="1"/>
  <c r="B605" i="1"/>
  <c r="B871" i="1"/>
  <c r="B95" i="1"/>
  <c r="B232" i="1"/>
  <c r="B395" i="1"/>
  <c r="B562" i="1"/>
  <c r="B228" i="1"/>
  <c r="B1006" i="1"/>
  <c r="B505" i="1"/>
  <c r="B1279" i="1"/>
  <c r="B369" i="1"/>
  <c r="B167" i="1"/>
  <c r="B306" i="1"/>
  <c r="B628" i="1"/>
  <c r="B906" i="1"/>
  <c r="B487" i="1"/>
  <c r="B918" i="1"/>
  <c r="B787" i="1"/>
  <c r="B754" i="1"/>
  <c r="B353" i="1"/>
  <c r="B934" i="1"/>
  <c r="B405" i="1"/>
  <c r="B841" i="1"/>
  <c r="B429" i="1"/>
  <c r="B1138" i="1"/>
  <c r="B534" i="1"/>
  <c r="B1235" i="1"/>
  <c r="B426" i="1"/>
  <c r="B69" i="1"/>
  <c r="B1258" i="1"/>
  <c r="B715" i="1"/>
  <c r="B157" i="1"/>
  <c r="B843" i="1"/>
  <c r="B915" i="1"/>
  <c r="B831" i="1"/>
  <c r="B490" i="1"/>
  <c r="B1181" i="1"/>
  <c r="B222" i="1"/>
  <c r="B303" i="1"/>
  <c r="B289" i="1"/>
  <c r="B577" i="1"/>
  <c r="B884" i="1"/>
  <c r="B557" i="1"/>
  <c r="B663" i="1"/>
  <c r="B1013" i="1"/>
  <c r="B233" i="1"/>
  <c r="B1008" i="1"/>
  <c r="B239" i="1"/>
  <c r="B885" i="1"/>
  <c r="B311" i="1"/>
  <c r="B1227" i="1"/>
  <c r="B592" i="1"/>
  <c r="B398" i="1"/>
  <c r="B407" i="1"/>
  <c r="B825" i="1"/>
  <c r="B930" i="1"/>
  <c r="B449" i="1"/>
  <c r="B1124" i="1"/>
  <c r="B1240" i="1"/>
  <c r="B295" i="1"/>
  <c r="B958" i="1"/>
  <c r="B378" i="1"/>
  <c r="B893" i="1"/>
  <c r="B766" i="1"/>
  <c r="B224" i="1"/>
  <c r="B260" i="1"/>
  <c r="B265" i="1"/>
  <c r="B912" i="1"/>
  <c r="B770" i="1"/>
  <c r="B811" i="1"/>
  <c r="B698" i="1"/>
  <c r="B588" i="1"/>
  <c r="B867" i="1"/>
  <c r="B1116" i="1"/>
  <c r="B679" i="1"/>
  <c r="B971" i="1"/>
  <c r="B431" i="1"/>
  <c r="B1300" i="1"/>
  <c r="B443" i="1"/>
  <c r="B621" i="1"/>
  <c r="B400" i="1"/>
  <c r="B779" i="1"/>
  <c r="B230" i="1"/>
  <c r="B183" i="1"/>
  <c r="B968" i="1"/>
  <c r="B604" i="1"/>
  <c r="B1302" i="1"/>
  <c r="B617" i="1"/>
  <c r="B342" i="1"/>
  <c r="B186" i="1"/>
  <c r="B209" i="1"/>
  <c r="B851" i="1"/>
  <c r="B151" i="1"/>
  <c r="B299" i="1"/>
  <c r="B1040" i="1"/>
  <c r="B56" i="1"/>
  <c r="B1157" i="1"/>
  <c r="B1305" i="1"/>
  <c r="B800" i="1"/>
  <c r="B1053" i="1"/>
  <c r="B686" i="1"/>
  <c r="B583" i="1"/>
  <c r="B1095" i="1"/>
  <c r="B107" i="1"/>
  <c r="B541" i="1"/>
  <c r="B798" i="1"/>
  <c r="B1208" i="1"/>
  <c r="B817" i="1"/>
  <c r="B907" i="1"/>
  <c r="B1320" i="1"/>
  <c r="B110" i="1"/>
  <c r="B655" i="1"/>
  <c r="B1015" i="1"/>
  <c r="B1033" i="1"/>
  <c r="B1196" i="1"/>
  <c r="B472" i="1"/>
  <c r="B148" i="1"/>
  <c r="B683" i="1"/>
  <c r="B1117" i="1"/>
  <c r="B1297" i="1"/>
  <c r="B666" i="1"/>
  <c r="B510" i="1"/>
  <c r="B842" i="1"/>
  <c r="B1141" i="1"/>
  <c r="B288" i="1"/>
  <c r="B903" i="1"/>
  <c r="B919" i="1"/>
  <c r="B64" i="1"/>
  <c r="B513" i="1"/>
  <c r="B1185" i="1"/>
  <c r="B773" i="1"/>
  <c r="B687" i="1"/>
  <c r="B522" i="1"/>
  <c r="B1213" i="1"/>
  <c r="B597" i="1"/>
  <c r="B972" i="1"/>
  <c r="B590" i="1"/>
  <c r="B1135" i="1"/>
  <c r="B1069" i="1"/>
  <c r="B432" i="1"/>
  <c r="B864" i="1"/>
  <c r="B892" i="1"/>
  <c r="B1085" i="1"/>
  <c r="B865" i="1"/>
  <c r="B512" i="1"/>
  <c r="B470" i="1"/>
  <c r="B455" i="1"/>
  <c r="B263" i="1"/>
  <c r="B283" i="1"/>
  <c r="B397" i="1"/>
  <c r="B625" i="1"/>
  <c r="B1221" i="1"/>
  <c r="B902" i="1"/>
  <c r="B1219" i="1"/>
  <c r="B600" i="1"/>
  <c r="B1151" i="1"/>
  <c r="B733" i="1"/>
  <c r="B887" i="1"/>
  <c r="B996" i="1"/>
  <c r="B598" i="1"/>
  <c r="B1290" i="1"/>
  <c r="B898" i="1"/>
  <c r="B942" i="1"/>
  <c r="B612" i="1"/>
  <c r="B631" i="1"/>
  <c r="B129" i="1"/>
  <c r="B226" i="1"/>
  <c r="B294" i="1"/>
  <c r="B535" i="1"/>
  <c r="B1128" i="1"/>
  <c r="B469" i="1"/>
  <c r="B284" i="1"/>
  <c r="B948" i="1"/>
  <c r="B1001" i="1"/>
  <c r="B950" i="1"/>
  <c r="B815" i="1"/>
  <c r="B561" i="1"/>
  <c r="B1047" i="1"/>
  <c r="B1292" i="1"/>
  <c r="B1344" i="1"/>
  <c r="B132" i="1"/>
  <c r="B675" i="1"/>
  <c r="B710" i="1"/>
  <c r="B421" i="1"/>
  <c r="B879" i="1"/>
  <c r="B258" i="1"/>
  <c r="B708" i="1"/>
  <c r="B653" i="1"/>
  <c r="B101" i="1"/>
  <c r="B899" i="1"/>
  <c r="B130" i="1"/>
  <c r="B870" i="1"/>
  <c r="B383" i="1"/>
  <c r="B694" i="1"/>
  <c r="B509" i="1"/>
  <c r="B547" i="1"/>
  <c r="B814" i="1"/>
  <c r="B565" i="1"/>
  <c r="B589" i="1"/>
  <c r="B1187" i="1"/>
  <c r="B20" i="1"/>
  <c r="B747" i="1"/>
  <c r="B734" i="1"/>
  <c r="B173" i="1"/>
  <c r="B270" i="1"/>
  <c r="B267" i="1"/>
  <c r="B1107" i="1"/>
  <c r="B1284" i="1"/>
  <c r="B524" i="1"/>
  <c r="B707" i="1"/>
  <c r="B1094" i="1"/>
  <c r="B823" i="1"/>
  <c r="B1022" i="1"/>
  <c r="B297" i="1"/>
  <c r="B1159" i="1"/>
  <c r="B752" i="1"/>
  <c r="B978" i="1"/>
  <c r="B1301" i="1"/>
  <c r="B1088" i="1"/>
  <c r="B360" i="1"/>
  <c r="B1010" i="1"/>
  <c r="B889" i="1"/>
  <c r="B984" i="1"/>
  <c r="B493" i="1"/>
  <c r="B104" i="1"/>
  <c r="B993" i="1"/>
  <c r="B1285" i="1"/>
  <c r="B741" i="1"/>
  <c r="B504" i="1"/>
  <c r="B714" i="1"/>
  <c r="B807" i="1"/>
  <c r="B325" i="1"/>
  <c r="B274" i="1"/>
  <c r="B863" i="1"/>
  <c r="B1189" i="1"/>
  <c r="B1036" i="1"/>
  <c r="B1179" i="1"/>
  <c r="B467" i="1"/>
  <c r="B606" i="1"/>
  <c r="B786" i="1"/>
  <c r="B1101" i="1"/>
  <c r="B489" i="1"/>
  <c r="B193" i="1"/>
  <c r="B1170" i="1"/>
  <c r="B495" i="1"/>
  <c r="B652" i="1"/>
  <c r="B438" i="1"/>
  <c r="B381" i="1"/>
  <c r="B1354" i="1"/>
  <c r="B246" i="1"/>
  <c r="B567" i="1"/>
  <c r="B415" i="1"/>
  <c r="B189" i="1"/>
  <c r="B144" i="1"/>
  <c r="B46" i="1"/>
  <c r="B537" i="1"/>
  <c r="B727" i="1"/>
  <c r="B374" i="1"/>
  <c r="B128" i="1"/>
  <c r="B412" i="1"/>
  <c r="B1020" i="1"/>
  <c r="B738" i="1"/>
  <c r="B711" i="1"/>
  <c r="B525" i="1"/>
  <c r="B648" i="1"/>
  <c r="B108" i="1"/>
  <c r="B1169" i="1"/>
  <c r="B530" i="1"/>
  <c r="B269" i="1"/>
  <c r="B356" i="1"/>
  <c r="B457" i="1"/>
  <c r="B420" i="1"/>
  <c r="B636" i="1"/>
  <c r="B336" i="1"/>
  <c r="B117" i="1"/>
  <c r="B1231" i="1"/>
  <c r="B933" i="1"/>
  <c r="B669" i="1"/>
  <c r="B1039" i="1"/>
  <c r="B1046" i="1"/>
  <c r="B8" i="1"/>
  <c r="B644" i="1"/>
  <c r="B955" i="1"/>
  <c r="B1142" i="1"/>
  <c r="B382" i="1"/>
  <c r="B43" i="1"/>
  <c r="B1109" i="1"/>
  <c r="B575" i="1"/>
  <c r="B643" i="1"/>
  <c r="B1174" i="1"/>
  <c r="B252" i="1"/>
  <c r="B975" i="1"/>
  <c r="B608" i="1"/>
  <c r="B403" i="1"/>
  <c r="B468" i="1"/>
  <c r="B225" i="1"/>
  <c r="B713" i="1"/>
  <c r="B166" i="1"/>
  <c r="B681" i="1"/>
  <c r="B71" i="1"/>
  <c r="B764" i="1"/>
  <c r="B668" i="1"/>
  <c r="B450" i="1"/>
  <c r="B271" i="1"/>
  <c r="B891" i="1"/>
  <c r="B307" i="1"/>
  <c r="B602" i="1"/>
  <c r="B916" i="1"/>
  <c r="B309" i="1"/>
  <c r="B1244" i="1"/>
  <c r="B63" i="1"/>
  <c r="B594" i="1"/>
  <c r="B591" i="1"/>
  <c r="B1063" i="1"/>
  <c r="B570" i="1"/>
  <c r="B142" i="1"/>
  <c r="B417" i="1"/>
  <c r="B732" i="1"/>
  <c r="B544" i="1"/>
  <c r="B497" i="1"/>
  <c r="B951" i="1"/>
  <c r="B587" i="1"/>
  <c r="B1261" i="1"/>
  <c r="B750" i="1"/>
  <c r="B268" i="1"/>
  <c r="B180" i="1"/>
  <c r="B199" i="1"/>
  <c r="B777" i="1"/>
  <c r="B662" i="1"/>
  <c r="B1058" i="1"/>
  <c r="B553" i="1"/>
  <c r="B1105" i="1"/>
  <c r="B886" i="1"/>
  <c r="B326" i="1"/>
  <c r="B83" i="1"/>
  <c r="B1129" i="1"/>
  <c r="B1090" i="1"/>
  <c r="B516" i="1"/>
  <c r="B501" i="1"/>
  <c r="B966" i="1"/>
  <c r="B27" i="1"/>
  <c r="B344" i="1"/>
  <c r="B253" i="1"/>
  <c r="B1149" i="1"/>
  <c r="B329" i="1"/>
  <c r="B1000" i="1"/>
  <c r="B419" i="1"/>
  <c r="B240" i="1"/>
  <c r="B1029" i="1"/>
  <c r="B106" i="1"/>
  <c r="B244" i="1"/>
  <c r="B257" i="1"/>
  <c r="B595" i="1"/>
  <c r="B1071" i="1"/>
  <c r="B802" i="1"/>
  <c r="B473" i="1"/>
  <c r="B488" i="1"/>
  <c r="B527" i="1"/>
  <c r="B998" i="1"/>
  <c r="B818" i="1"/>
  <c r="B528" i="1"/>
  <c r="B347" i="1"/>
  <c r="B702" i="1"/>
  <c r="B1325" i="1"/>
  <c r="B285" i="1"/>
  <c r="B136" i="1"/>
  <c r="B850" i="1"/>
  <c r="B706" i="1"/>
  <c r="B1210" i="1"/>
  <c r="B909" i="1"/>
  <c r="B459" i="1"/>
  <c r="B1175" i="1"/>
  <c r="B254" i="1"/>
  <c r="B1114" i="1"/>
  <c r="B277" i="1"/>
  <c r="B390" i="1"/>
  <c r="B1041" i="1"/>
  <c r="B1028" i="1"/>
  <c r="B556" i="1"/>
  <c r="B630" i="1"/>
  <c r="B650" i="1"/>
  <c r="B301" i="1"/>
  <c r="B315" i="1"/>
  <c r="B276" i="1"/>
  <c r="B635" i="1"/>
  <c r="B115" i="1"/>
  <c r="B564" i="1"/>
  <c r="B769" i="1"/>
  <c r="B875" i="1"/>
  <c r="B242" i="1"/>
  <c r="B654" i="1"/>
  <c r="B690" i="1"/>
  <c r="B692" i="1"/>
  <c r="B1068" i="1"/>
  <c r="B212" i="1"/>
  <c r="B1007" i="1"/>
  <c r="B38" i="1"/>
  <c r="B1038" i="1"/>
  <c r="B310" i="1"/>
  <c r="B514" i="1"/>
  <c r="B829" i="1"/>
  <c r="B1139" i="1"/>
  <c r="B1143" i="1"/>
  <c r="B718" i="1"/>
  <c r="B300" i="1"/>
  <c r="B712" i="1"/>
  <c r="B433" i="1"/>
  <c r="B41" i="1"/>
  <c r="B1131" i="1"/>
  <c r="B1182" i="1"/>
  <c r="B313" i="1"/>
  <c r="B219" i="1"/>
  <c r="B1238" i="1"/>
  <c r="B861" i="1"/>
  <c r="B778" i="1"/>
  <c r="B1313" i="1"/>
  <c r="B1060" i="1"/>
  <c r="B1200" i="1"/>
  <c r="B282" i="1"/>
  <c r="B924" i="1"/>
  <c r="B456" i="1"/>
  <c r="B623" i="1"/>
  <c r="B155" i="1"/>
  <c r="B1228" i="1"/>
  <c r="B847" i="1"/>
  <c r="B105" i="1"/>
  <c r="B506" i="1"/>
  <c r="B350" i="1"/>
  <c r="B1066" i="1"/>
  <c r="B830" i="1"/>
  <c r="B121" i="1"/>
  <c r="B275" i="1"/>
  <c r="B1303" i="1"/>
  <c r="B74" i="1"/>
  <c r="B937" i="1"/>
  <c r="B304" i="1"/>
  <c r="B746" i="1"/>
  <c r="B1254" i="1"/>
  <c r="B388" i="1"/>
  <c r="B789" i="1"/>
  <c r="B761" i="1"/>
  <c r="B923" i="1"/>
  <c r="B511" i="1"/>
  <c r="B404" i="1"/>
  <c r="B1003" i="1"/>
  <c r="B735" i="1"/>
  <c r="B508" i="1"/>
  <c r="B507" i="1"/>
  <c r="B1121" i="1"/>
  <c r="B894" i="1"/>
  <c r="B1242" i="1"/>
  <c r="B1298" i="1"/>
  <c r="B836" i="1"/>
  <c r="B946" i="1"/>
  <c r="B16" i="1"/>
  <c r="B218" i="1"/>
  <c r="B664" i="1"/>
  <c r="B1264" i="1"/>
  <c r="B439" i="1"/>
  <c r="B1059" i="1"/>
  <c r="B1026" i="1"/>
  <c r="B261" i="1"/>
  <c r="B689" i="1"/>
  <c r="B188" i="1"/>
  <c r="B355" i="1"/>
  <c r="B940" i="1"/>
  <c r="B249" i="1"/>
  <c r="B1328" i="1"/>
  <c r="B757" i="1"/>
  <c r="B979" i="1"/>
  <c r="B637" i="1"/>
  <c r="B572" i="1"/>
  <c r="B649" i="1"/>
  <c r="B852" i="1"/>
  <c r="B96" i="1"/>
  <c r="B1002" i="1"/>
  <c r="B835" i="1"/>
  <c r="B259" i="1"/>
  <c r="B1093" i="1"/>
  <c r="B1032" i="1"/>
  <c r="B1104" i="1"/>
  <c r="B554" i="1"/>
  <c r="B586" i="1"/>
  <c r="B529" i="1"/>
  <c r="B523" i="1"/>
  <c r="B1211" i="1"/>
  <c r="B1241" i="1"/>
  <c r="B1140" i="1"/>
  <c r="B102" i="1"/>
  <c r="B1276" i="1"/>
  <c r="B483" i="1"/>
  <c r="B1024" i="1"/>
  <c r="B548" i="1"/>
  <c r="B1076" i="1"/>
  <c r="B1056" i="1"/>
  <c r="B1225" i="1"/>
  <c r="B584" i="1"/>
  <c r="B857" i="1"/>
  <c r="B162" i="1"/>
  <c r="B585" i="1"/>
  <c r="B805" i="1"/>
  <c r="B1014" i="1"/>
  <c r="B1352" i="1"/>
  <c r="B1091" i="1"/>
  <c r="B784" i="1"/>
  <c r="B1234" i="1"/>
  <c r="B730" i="1"/>
  <c r="B363" i="1"/>
  <c r="B1098" i="1"/>
  <c r="B742" i="1"/>
  <c r="B1148" i="1"/>
  <c r="B134" i="1"/>
  <c r="B408" i="1"/>
  <c r="B756" i="1"/>
  <c r="B1337" i="1"/>
  <c r="B839" i="1"/>
  <c r="B571" i="1"/>
  <c r="B399" i="1"/>
  <c r="B869" i="1"/>
  <c r="B154" i="1"/>
  <c r="B661" i="1"/>
  <c r="B552" i="1"/>
  <c r="B804" i="1"/>
  <c r="B247" i="1"/>
  <c r="B1152" i="1"/>
  <c r="B86" i="1"/>
  <c r="B1355" i="1"/>
  <c r="B1180" i="1"/>
  <c r="B1083" i="1"/>
  <c r="B834" i="1"/>
  <c r="B1250" i="1"/>
  <c r="B48" i="1"/>
  <c r="B280" i="1"/>
  <c r="B361" i="1"/>
  <c r="B691" i="1"/>
  <c r="B1172" i="1"/>
  <c r="B99" i="1"/>
  <c r="B729" i="1"/>
  <c r="B425" i="1"/>
  <c r="B1067" i="1"/>
  <c r="B959" i="1"/>
  <c r="B392" i="1"/>
  <c r="B943" i="1"/>
  <c r="B1237" i="1"/>
  <c r="B999" i="1"/>
  <c r="B1062" i="1"/>
  <c r="B296" i="1"/>
  <c r="B424" i="1"/>
  <c r="B813" i="1"/>
  <c r="B799" i="1"/>
  <c r="B684" i="1"/>
  <c r="B1289" i="1"/>
  <c r="B671" i="1"/>
  <c r="B442" i="1"/>
  <c r="B298" i="1"/>
  <c r="B1192" i="1"/>
  <c r="B722" i="1"/>
  <c r="B703" i="1"/>
  <c r="B543" i="1"/>
  <c r="B103" i="1"/>
  <c r="B1145" i="1"/>
  <c r="B632" i="1"/>
  <c r="B227" i="1"/>
  <c r="B1070" i="1"/>
  <c r="B462" i="1"/>
  <c r="B970" i="1"/>
  <c r="B775" i="1"/>
  <c r="B346" i="1"/>
  <c r="B1080" i="1"/>
  <c r="B622" i="1"/>
  <c r="B1017" i="1"/>
  <c r="B751" i="1"/>
  <c r="B1044" i="1"/>
  <c r="B569" i="1"/>
  <c r="B171" i="1"/>
  <c r="B619" i="1"/>
  <c r="B203" i="1"/>
  <c r="B479" i="1"/>
  <c r="B1100" i="1"/>
  <c r="B696" i="1"/>
  <c r="B414" i="1"/>
  <c r="B1130" i="1"/>
  <c r="B809" i="1"/>
  <c r="B1074" i="1"/>
  <c r="B94" i="1"/>
  <c r="B1299" i="1"/>
  <c r="B517" i="1"/>
  <c r="B545" i="1"/>
  <c r="B840" i="1"/>
  <c r="B411" i="1"/>
  <c r="B1296" i="1"/>
  <c r="B976" i="1"/>
  <c r="B1370" i="1"/>
  <c r="B849" i="1"/>
  <c r="B1016" i="1"/>
  <c r="B323" i="1"/>
  <c r="B499" i="1"/>
  <c r="B726" i="1"/>
  <c r="B47" i="1"/>
  <c r="B1194" i="1"/>
  <c r="B876" i="1"/>
  <c r="B1342" i="1"/>
  <c r="B1309" i="1"/>
  <c r="B418" i="1"/>
  <c r="B1215" i="1"/>
  <c r="B178" i="1"/>
  <c r="B1112" i="1"/>
  <c r="B1340" i="1"/>
  <c r="B793" i="1"/>
  <c r="B985" i="1"/>
  <c r="B1133" i="1"/>
  <c r="B1266" i="1"/>
  <c r="B422" i="1"/>
  <c r="B362" i="1"/>
  <c r="B385" i="1"/>
  <c r="B1161" i="1"/>
  <c r="B780" i="1"/>
  <c r="B192" i="1"/>
  <c r="B401" i="1"/>
  <c r="B440" i="1"/>
  <c r="B1307" i="1"/>
  <c r="B642" i="1"/>
  <c r="B638" i="1"/>
  <c r="B695" i="1"/>
  <c r="B1282" i="1"/>
  <c r="B1263" i="1"/>
  <c r="B58" i="1"/>
  <c r="B435" i="1"/>
  <c r="B149" i="1"/>
  <c r="B286" i="1"/>
  <c r="B359" i="1"/>
  <c r="B1310" i="1"/>
  <c r="B1127" i="1"/>
  <c r="B990" i="1"/>
  <c r="B997" i="1"/>
  <c r="B486" i="1"/>
  <c r="B494" i="1"/>
  <c r="B35" i="1"/>
  <c r="B611" i="1"/>
  <c r="B66" i="1"/>
  <c r="B977" i="1"/>
  <c r="B1338" i="1"/>
  <c r="B973" i="1"/>
  <c r="B62" i="1"/>
  <c r="B1281" i="1"/>
  <c r="B1339" i="1"/>
  <c r="B1106" i="1"/>
  <c r="B986" i="1"/>
  <c r="B91" i="1"/>
  <c r="B615" i="1"/>
  <c r="B159" i="1"/>
  <c r="B771" i="1"/>
  <c r="B133" i="1"/>
  <c r="B1199" i="1"/>
  <c r="B519" i="1"/>
  <c r="B614" i="1"/>
  <c r="B1252" i="1"/>
  <c r="B484" i="1"/>
  <c r="B147" i="1"/>
  <c r="B816" i="1"/>
  <c r="B143" i="1"/>
  <c r="B109" i="1"/>
  <c r="B1245" i="1"/>
  <c r="B394" i="1"/>
  <c r="B85" i="1"/>
  <c r="B651" i="1"/>
  <c r="B897" i="1"/>
  <c r="B1158" i="1"/>
  <c r="B460" i="1"/>
  <c r="B319" i="1"/>
  <c r="B1050" i="1"/>
  <c r="B983" i="1"/>
  <c r="B332" i="1"/>
  <c r="B201" i="1"/>
  <c r="B480" i="1"/>
  <c r="B78" i="1"/>
  <c r="B243" i="1"/>
  <c r="B1220" i="1"/>
  <c r="B833" i="1"/>
  <c r="B176" i="1"/>
  <c r="B908" i="1"/>
  <c r="B471" i="1"/>
  <c r="B410" i="1"/>
  <c r="B520" i="1"/>
  <c r="B1201" i="1"/>
  <c r="B1160" i="1"/>
  <c r="B446" i="1"/>
  <c r="B1052" i="1"/>
  <c r="B127" i="1"/>
  <c r="B1188" i="1"/>
  <c r="B550" i="1"/>
  <c r="B539" i="1"/>
  <c r="B1233" i="1"/>
  <c r="B1031" i="1"/>
  <c r="B1322" i="1"/>
  <c r="B1216" i="1"/>
  <c r="B639" i="1"/>
  <c r="B324" i="1"/>
  <c r="B967" i="1"/>
  <c r="B1154" i="1"/>
  <c r="B255" i="1"/>
  <c r="B237" i="1"/>
  <c r="B170" i="1"/>
  <c r="B181" i="1"/>
  <c r="B1345" i="1"/>
  <c r="B803" i="1"/>
  <c r="B158" i="1"/>
  <c r="B205" i="1"/>
  <c r="B97" i="1"/>
  <c r="B234" i="1"/>
  <c r="B386" i="1"/>
  <c r="B200" i="1"/>
  <c r="B981" i="1"/>
  <c r="B45" i="1"/>
  <c r="B406" i="1"/>
  <c r="B1331" i="1"/>
  <c r="B1366" i="1"/>
  <c r="B947" i="1"/>
  <c r="B377" i="1"/>
  <c r="B339" i="1"/>
  <c r="B627" i="1"/>
  <c r="B373" i="1"/>
  <c r="B384" i="1"/>
  <c r="B1373" i="1"/>
  <c r="B464" i="1"/>
  <c r="B549" i="1"/>
  <c r="B49" i="1"/>
  <c r="B1165" i="1"/>
  <c r="B161" i="1"/>
  <c r="B441" i="1"/>
  <c r="B375" i="1"/>
  <c r="B1118" i="1"/>
  <c r="B749" i="1"/>
  <c r="B428" i="1"/>
  <c r="B776" i="1"/>
  <c r="B877" i="1"/>
  <c r="B1167" i="1"/>
  <c r="B1365" i="1"/>
  <c r="B576" i="1"/>
  <c r="B672" i="1"/>
  <c r="B758" i="1"/>
  <c r="B682" i="1"/>
  <c r="B929" i="1"/>
  <c r="B1304" i="1"/>
  <c r="B245" i="1"/>
  <c r="B387" i="1"/>
  <c r="B327" i="1"/>
  <c r="B646" i="1"/>
  <c r="B287" i="1"/>
  <c r="B453" i="1"/>
  <c r="B1255" i="1"/>
  <c r="B670" i="1"/>
  <c r="B223" i="1"/>
  <c r="B1347" i="1"/>
  <c r="B538" i="1"/>
  <c r="B1012" i="1"/>
  <c r="B928" i="1"/>
  <c r="B980" i="1"/>
  <c r="B1319" i="1"/>
  <c r="B660" i="1"/>
  <c r="B305" i="1"/>
  <c r="B964" i="1"/>
  <c r="B737" i="1"/>
  <c r="B1155" i="1"/>
  <c r="B393" i="1"/>
  <c r="B745" i="1"/>
  <c r="B854" i="1"/>
  <c r="B156" i="1"/>
  <c r="B92" i="1"/>
  <c r="B880" i="1"/>
  <c r="B371" i="1"/>
  <c r="B1025" i="1"/>
  <c r="B767" i="1"/>
  <c r="B665" i="1"/>
  <c r="B482" i="1"/>
  <c r="B208" i="1"/>
  <c r="B478" i="1"/>
  <c r="B1312" i="1"/>
  <c r="B728" i="1"/>
  <c r="B927" i="1"/>
  <c r="B500" i="1"/>
  <c r="B322" i="1"/>
  <c r="B723" i="1"/>
  <c r="B1214" i="1"/>
  <c r="B1061" i="1"/>
  <c r="B763" i="1"/>
  <c r="B939" i="1"/>
  <c r="B783" i="1"/>
  <c r="B949" i="1"/>
  <c r="B341" i="1"/>
  <c r="B873" i="1"/>
  <c r="B1084" i="1"/>
  <c r="B1230" i="1"/>
  <c r="B878" i="1"/>
  <c r="B987" i="1"/>
  <c r="B1361" i="1"/>
  <c r="B241" i="1"/>
  <c r="B1153" i="1"/>
  <c r="B895" i="1"/>
  <c r="B624" i="1"/>
  <c r="B838" i="1"/>
  <c r="B736" i="1"/>
  <c r="B330" i="1"/>
  <c r="B965" i="1"/>
  <c r="B231" i="1"/>
  <c r="B211" i="1"/>
  <c r="B279" i="1"/>
  <c r="B1259" i="1"/>
  <c r="B1197" i="1"/>
  <c r="B345" i="1"/>
  <c r="B389" i="1"/>
  <c r="B13" i="1"/>
  <c r="B76" i="1"/>
  <c r="B273" i="1"/>
  <c r="B466" i="1"/>
  <c r="B743" i="1"/>
  <c r="B312" i="1"/>
  <c r="B868" i="1"/>
  <c r="B61" i="1"/>
  <c r="B1327" i="1"/>
  <c r="B821" i="1"/>
  <c r="B195" i="1"/>
  <c r="B145" i="1"/>
  <c r="B1314" i="1"/>
  <c r="B957" i="1"/>
  <c r="B1330" i="1"/>
  <c r="B28" i="1"/>
  <c r="B1113" i="1"/>
  <c r="B437" i="1"/>
  <c r="B810" i="1"/>
  <c r="B759" i="1"/>
  <c r="B164" i="1"/>
  <c r="B26" i="1"/>
  <c r="B481" i="1"/>
  <c r="B680" i="1"/>
  <c r="B349" i="1"/>
  <c r="B290" i="1"/>
  <c r="B616" i="1"/>
  <c r="B844" i="1"/>
  <c r="B430" i="1"/>
  <c r="B960" i="1"/>
  <c r="B328" i="1"/>
  <c r="B24" i="1"/>
  <c r="B146" i="1"/>
  <c r="B974" i="1"/>
  <c r="B372" i="1"/>
  <c r="B194" i="1"/>
  <c r="B1371" i="1"/>
  <c r="B772" i="1"/>
  <c r="B84" i="1"/>
  <c r="B1132" i="1"/>
  <c r="B123" i="1"/>
  <c r="B1223" i="1"/>
  <c r="B848" i="1"/>
  <c r="B113" i="1"/>
  <c r="B1126" i="1"/>
  <c r="B791" i="1"/>
  <c r="B19" i="1"/>
  <c r="B1232" i="1"/>
  <c r="B938" i="1"/>
  <c r="B140" i="1"/>
  <c r="B1348" i="1"/>
  <c r="B1359" i="1"/>
  <c r="B1082" i="1"/>
  <c r="B944" i="1"/>
  <c r="B827" i="1"/>
  <c r="B1271" i="1"/>
  <c r="B866" i="1"/>
  <c r="B37" i="1"/>
  <c r="B1217" i="1"/>
  <c r="B68" i="1"/>
  <c r="B1317" i="1"/>
  <c r="B1004" i="1"/>
  <c r="B1308" i="1"/>
  <c r="B291" i="1"/>
  <c r="B357" i="1"/>
  <c r="B717" i="1"/>
  <c r="B744" i="1"/>
  <c r="B1326" i="1"/>
  <c r="B1073" i="1"/>
  <c r="B14" i="1"/>
  <c r="B190" i="1"/>
  <c r="B79" i="1"/>
  <c r="B720" i="1"/>
  <c r="B333" i="1"/>
  <c r="B795" i="1"/>
  <c r="B1096" i="1"/>
  <c r="B100" i="1"/>
  <c r="B542" i="1"/>
  <c r="B1318" i="1"/>
  <c r="B956" i="1"/>
  <c r="B988" i="1"/>
  <c r="B1229" i="1"/>
  <c r="B1027" i="1"/>
  <c r="B1043" i="1"/>
  <c r="B444" i="1"/>
  <c r="B335" i="1"/>
  <c r="B251" i="1"/>
  <c r="B379" i="1"/>
  <c r="B376" i="1"/>
  <c r="B409" i="1"/>
  <c r="B447" i="1"/>
  <c r="B220" i="1"/>
  <c r="B991" i="1"/>
  <c r="B1075" i="1"/>
  <c r="B872" i="1"/>
  <c r="B197" i="1"/>
  <c r="B1054" i="1"/>
  <c r="B931" i="1"/>
  <c r="B1051" i="1"/>
  <c r="B1236" i="1"/>
  <c r="B781" i="1"/>
  <c r="B111" i="1"/>
  <c r="B292" i="1"/>
  <c r="B925" i="1"/>
  <c r="B883" i="1"/>
  <c r="B55" i="1"/>
  <c r="B1351" i="1"/>
  <c r="B1251" i="1"/>
  <c r="B1275" i="1"/>
  <c r="B860" i="1"/>
  <c r="B613" i="1"/>
  <c r="B169" i="1"/>
  <c r="B1048" i="1"/>
  <c r="B1144" i="1"/>
  <c r="B5" i="1"/>
  <c r="B762" i="1"/>
  <c r="B521" i="1"/>
  <c r="B1205" i="1"/>
  <c r="B119" i="1"/>
  <c r="B1103" i="1"/>
  <c r="B969" i="1"/>
  <c r="B423" i="1"/>
  <c r="B1078" i="1"/>
  <c r="B82" i="1"/>
  <c r="B917" i="1"/>
  <c r="B1353" i="1"/>
  <c r="B1009" i="1"/>
  <c r="B90" i="1"/>
  <c r="B1248" i="1"/>
  <c r="B1363" i="1"/>
  <c r="B1136" i="1"/>
  <c r="B217" i="1"/>
  <c r="B337" i="1"/>
  <c r="B177" i="1"/>
  <c r="B50" i="1"/>
  <c r="B44" i="1"/>
  <c r="B901" i="1"/>
  <c r="B832" i="1"/>
  <c r="B153" i="1"/>
  <c r="B352" i="1"/>
  <c r="B992" i="1"/>
  <c r="B1368" i="1"/>
  <c r="B1256" i="1"/>
  <c r="B1295" i="1"/>
  <c r="B89" i="1"/>
  <c r="B914" i="1"/>
  <c r="B73" i="1"/>
  <c r="B33" i="1"/>
  <c r="B1171" i="1"/>
  <c r="B755" i="1"/>
  <c r="B391" i="1"/>
  <c r="B837" i="1"/>
  <c r="B1119" i="1"/>
  <c r="B1277" i="1"/>
  <c r="B1034" i="1"/>
  <c r="B657" i="1"/>
  <c r="B1246" i="1"/>
  <c r="B1224" i="1"/>
  <c r="B1120" i="1"/>
  <c r="B202" i="1"/>
  <c r="B338" i="1"/>
  <c r="B351" i="1"/>
  <c r="B724" i="1"/>
  <c r="B1294" i="1"/>
  <c r="B1349" i="1"/>
  <c r="B54" i="1"/>
  <c r="B445" i="1"/>
  <c r="B765" i="1"/>
  <c r="B1092" i="1"/>
  <c r="B354" i="1"/>
  <c r="B882" i="1"/>
  <c r="B1173" i="1"/>
  <c r="B1262" i="1"/>
  <c r="B725" i="1"/>
  <c r="B67" i="1"/>
  <c r="B1147" i="1"/>
  <c r="B135" i="1"/>
  <c r="B881" i="1"/>
  <c r="B281" i="1"/>
  <c r="B59" i="1"/>
  <c r="B1206" i="1"/>
  <c r="B1283" i="1"/>
  <c r="B797" i="1"/>
  <c r="B945" i="1"/>
  <c r="B278" i="1"/>
  <c r="B989" i="1"/>
  <c r="B1226" i="1"/>
  <c r="B10" i="1"/>
  <c r="B213" i="1"/>
  <c r="B1021" i="1"/>
  <c r="B1260" i="1"/>
  <c r="B7" i="1"/>
  <c r="B238" i="1"/>
  <c r="B961" i="1"/>
  <c r="B1057" i="1"/>
  <c r="B122" i="1"/>
  <c r="B1364" i="1"/>
  <c r="B451" i="1"/>
  <c r="B874" i="1"/>
  <c r="B262" i="1"/>
  <c r="B1286" i="1"/>
  <c r="B77" i="1"/>
  <c r="B1321" i="1"/>
  <c r="B402" i="1"/>
  <c r="B748" i="1"/>
  <c r="B1265" i="1"/>
  <c r="B318" i="1"/>
  <c r="B367" i="1"/>
  <c r="B1030" i="1"/>
  <c r="B114" i="1"/>
  <c r="B1037" i="1"/>
  <c r="B334" i="1"/>
  <c r="B859" i="1"/>
  <c r="B1269" i="1"/>
  <c r="B995" i="1"/>
  <c r="B982" i="1"/>
  <c r="B954" i="1"/>
  <c r="B235" i="1"/>
  <c r="B1346" i="1"/>
  <c r="B75" i="1"/>
  <c r="B963" i="1"/>
  <c r="B152" i="1"/>
  <c r="B118" i="1"/>
  <c r="B1329" i="1"/>
  <c r="B721" i="1"/>
  <c r="B1287" i="1"/>
  <c r="B1306" i="1"/>
  <c r="B1086" i="1"/>
  <c r="B808" i="1"/>
  <c r="B358" i="1"/>
  <c r="B52" i="1"/>
  <c r="B204" i="1"/>
  <c r="B22" i="1"/>
  <c r="B1274" i="1"/>
  <c r="B952" i="1"/>
  <c r="B302" i="1"/>
  <c r="B1316" i="1"/>
  <c r="B1273" i="1"/>
  <c r="B1350" i="1"/>
  <c r="B1291" i="1"/>
  <c r="B1267" i="1"/>
  <c r="B1123" i="1"/>
  <c r="B70" i="1"/>
  <c r="B137" i="1"/>
  <c r="B72" i="1"/>
  <c r="B1005" i="1"/>
  <c r="B175" i="1"/>
  <c r="B34" i="1"/>
  <c r="B1166" i="1"/>
  <c r="B1372" i="1"/>
  <c r="B17" i="1"/>
  <c r="B1035" i="1"/>
  <c r="B1162" i="1"/>
  <c r="B1146" i="1"/>
  <c r="B1087" i="1"/>
  <c r="B131" i="1"/>
  <c r="B3" i="1"/>
  <c r="B926" i="1"/>
  <c r="B1222" i="1"/>
  <c r="B1357" i="1"/>
  <c r="B1202" i="1"/>
  <c r="B1278" i="1"/>
  <c r="B182" i="1"/>
  <c r="B1243" i="1"/>
  <c r="B1332" i="1"/>
  <c r="B1253" i="1"/>
  <c r="B112" i="1"/>
  <c r="B1102" i="1"/>
  <c r="B1018" i="1"/>
  <c r="B172" i="1"/>
  <c r="B30" i="1"/>
  <c r="B1218" i="1"/>
  <c r="B141" i="1"/>
  <c r="B1270" i="1"/>
  <c r="B1176" i="1"/>
  <c r="B12" i="1"/>
  <c r="B229" i="1"/>
  <c r="B935" i="1"/>
  <c r="B1183" i="1"/>
  <c r="B1268" i="1"/>
  <c r="B125" i="1"/>
  <c r="B215" i="1"/>
  <c r="B760" i="1"/>
  <c r="B65" i="1"/>
  <c r="B42" i="1"/>
  <c r="B953" i="1"/>
  <c r="B39" i="1"/>
  <c r="B80" i="1"/>
  <c r="B15" i="1"/>
  <c r="B51" i="1"/>
  <c r="B1099" i="1"/>
  <c r="B366" i="1"/>
  <c r="B994" i="1"/>
  <c r="B1137" i="1"/>
  <c r="B900" i="1"/>
  <c r="B1203" i="1"/>
  <c r="B1293" i="1"/>
  <c r="B6" i="1"/>
  <c r="B1204" i="1"/>
  <c r="B1358" i="1"/>
  <c r="B904" i="1"/>
  <c r="B1198" i="1"/>
  <c r="B1049" i="1"/>
  <c r="B1134" i="1"/>
  <c r="B1125" i="1"/>
  <c r="B1336" i="1"/>
  <c r="B1115" i="1"/>
  <c r="B18" i="1"/>
  <c r="B116" i="1"/>
  <c r="B1191" i="1"/>
  <c r="B1249" i="1"/>
  <c r="B1333" i="1"/>
  <c r="B1341" i="1"/>
  <c r="B29" i="1"/>
  <c r="B1335" i="1"/>
  <c r="B932" i="1"/>
  <c r="B21" i="1"/>
  <c r="B25" i="1"/>
  <c r="B1288" i="1"/>
  <c r="B36" i="1"/>
  <c r="B1207" i="1"/>
  <c r="B1177" i="1"/>
  <c r="B40" i="1"/>
  <c r="B60" i="1"/>
  <c r="B1334" i="1"/>
  <c r="B1360" i="1"/>
  <c r="B1178" i="1"/>
  <c r="B1362" i="1"/>
  <c r="B1356" i="1"/>
  <c r="B1311" i="1"/>
  <c r="B1315" i="1"/>
  <c r="B11" i="1"/>
  <c r="B4" i="1"/>
  <c r="B23" i="1"/>
  <c r="B1343" i="1"/>
  <c r="B9" i="1"/>
</calcChain>
</file>

<file path=xl/sharedStrings.xml><?xml version="1.0" encoding="utf-8"?>
<sst xmlns="http://schemas.openxmlformats.org/spreadsheetml/2006/main" count="1376" uniqueCount="1376">
  <si>
    <t>Pcdhb18</t>
  </si>
  <si>
    <t>Ubtd2</t>
  </si>
  <si>
    <t>Tfap2a</t>
  </si>
  <si>
    <t>Cml2</t>
  </si>
  <si>
    <t>Pcdhb16</t>
  </si>
  <si>
    <t>Krtcap2</t>
  </si>
  <si>
    <t>Cmc2</t>
  </si>
  <si>
    <t>Casc4</t>
  </si>
  <si>
    <t>Cadps</t>
  </si>
  <si>
    <t>Higd2a</t>
  </si>
  <si>
    <t>Frmd3</t>
  </si>
  <si>
    <t>Copz2</t>
  </si>
  <si>
    <t>Cdsn</t>
  </si>
  <si>
    <t>Vsig2</t>
  </si>
  <si>
    <t>Psmb2</t>
  </si>
  <si>
    <t>Phf5a</t>
  </si>
  <si>
    <t>Pcdhb21</t>
  </si>
  <si>
    <t>Stip1</t>
  </si>
  <si>
    <t>Pcdhb19</t>
  </si>
  <si>
    <t>Catsperd</t>
  </si>
  <si>
    <t>Copg1</t>
  </si>
  <si>
    <t>Creld2</t>
  </si>
  <si>
    <t>Pcdhb17</t>
  </si>
  <si>
    <t>Nt5dc2</t>
  </si>
  <si>
    <t>Hyou1</t>
  </si>
  <si>
    <t>Tanc2</t>
  </si>
  <si>
    <t>Tmem39a</t>
  </si>
  <si>
    <t>Tmem117</t>
  </si>
  <si>
    <t>Plscr2</t>
  </si>
  <si>
    <t>Gm1943</t>
  </si>
  <si>
    <t>Map10</t>
  </si>
  <si>
    <t>Fkbp4</t>
  </si>
  <si>
    <t>Chchd7</t>
  </si>
  <si>
    <t>Ppp1r11</t>
  </si>
  <si>
    <t>Gm5617</t>
  </si>
  <si>
    <t>Ost4</t>
  </si>
  <si>
    <t>Ido1</t>
  </si>
  <si>
    <t>Znrd1</t>
  </si>
  <si>
    <t>Creb3l3</t>
  </si>
  <si>
    <t>Slc7a6</t>
  </si>
  <si>
    <t>Dad1</t>
  </si>
  <si>
    <t>Smdt1</t>
  </si>
  <si>
    <t>Ifi30</t>
  </si>
  <si>
    <t>Mlec</t>
  </si>
  <si>
    <t>Bach1</t>
  </si>
  <si>
    <t>Ggcx</t>
  </si>
  <si>
    <t>Pcdhb20</t>
  </si>
  <si>
    <t>Snora73b</t>
  </si>
  <si>
    <t>Osbpl1a</t>
  </si>
  <si>
    <t>Hoga1</t>
  </si>
  <si>
    <t>Tspan31</t>
  </si>
  <si>
    <t>Vwf</t>
  </si>
  <si>
    <t>Snora74a</t>
  </si>
  <si>
    <t>Slc25a39</t>
  </si>
  <si>
    <t>Ube2e2</t>
  </si>
  <si>
    <t>Tenc1</t>
  </si>
  <si>
    <t>Kcnk6</t>
  </si>
  <si>
    <t>Ahsa1</t>
  </si>
  <si>
    <t>Pqbp1</t>
  </si>
  <si>
    <t>Tmem106b</t>
  </si>
  <si>
    <t>Abcg5</t>
  </si>
  <si>
    <t>Sssca1</t>
  </si>
  <si>
    <t>Fxyd3</t>
  </si>
  <si>
    <t>Creb3</t>
  </si>
  <si>
    <t>Pcyox1l</t>
  </si>
  <si>
    <t>Snora73a</t>
  </si>
  <si>
    <t>Snora16a</t>
  </si>
  <si>
    <t>Copz1</t>
  </si>
  <si>
    <t>Ssr2</t>
  </si>
  <si>
    <t>Gnpda2</t>
  </si>
  <si>
    <t>Rnasek</t>
  </si>
  <si>
    <t>Lancl3</t>
  </si>
  <si>
    <t>Serp1</t>
  </si>
  <si>
    <t>Cryz</t>
  </si>
  <si>
    <t>Alg3</t>
  </si>
  <si>
    <t>Ap1s1</t>
  </si>
  <si>
    <t>Hsph1</t>
  </si>
  <si>
    <t>Maged1</t>
  </si>
  <si>
    <t>Uggt1</t>
  </si>
  <si>
    <t>Fabp6</t>
  </si>
  <si>
    <t>Card6</t>
  </si>
  <si>
    <t>Ndufa2</t>
  </si>
  <si>
    <t>Mrpl38</t>
  </si>
  <si>
    <t>Hsp90b1</t>
  </si>
  <si>
    <t>Mrpl34</t>
  </si>
  <si>
    <t>Abcg8</t>
  </si>
  <si>
    <t>Ang4</t>
  </si>
  <si>
    <t>Srprb</t>
  </si>
  <si>
    <t>Pdx1</t>
  </si>
  <si>
    <t>Bcas3</t>
  </si>
  <si>
    <t>Stk16</t>
  </si>
  <si>
    <t>4933411K16Rik</t>
  </si>
  <si>
    <t>Naaladl2</t>
  </si>
  <si>
    <t>Sfmbt2</t>
  </si>
  <si>
    <t>Clca3</t>
  </si>
  <si>
    <t>Guca2b</t>
  </si>
  <si>
    <t>Sgk3</t>
  </si>
  <si>
    <t>Cmah</t>
  </si>
  <si>
    <t>Tspan6</t>
  </si>
  <si>
    <t>Manf</t>
  </si>
  <si>
    <t>Tfdp2</t>
  </si>
  <si>
    <t>Rplp2</t>
  </si>
  <si>
    <t>Alg8</t>
  </si>
  <si>
    <t>Cd209f</t>
  </si>
  <si>
    <t>Tnik</t>
  </si>
  <si>
    <t>Cytl1</t>
  </si>
  <si>
    <t>Usp3</t>
  </si>
  <si>
    <t>Csnk2b</t>
  </si>
  <si>
    <t>Srrd</t>
  </si>
  <si>
    <t>Alox5</t>
  </si>
  <si>
    <t>Plet1</t>
  </si>
  <si>
    <t>Gbf1</t>
  </si>
  <si>
    <t>LOC100504608</t>
  </si>
  <si>
    <t>Acer2</t>
  </si>
  <si>
    <t>Smyd3</t>
  </si>
  <si>
    <t>Grpel1</t>
  </si>
  <si>
    <t>C4b</t>
  </si>
  <si>
    <t>B3gnt6</t>
  </si>
  <si>
    <t>Trpm7</t>
  </si>
  <si>
    <t>Wbscr22</t>
  </si>
  <si>
    <t>Dnajc3</t>
  </si>
  <si>
    <t>Elof1</t>
  </si>
  <si>
    <t>Zfp9</t>
  </si>
  <si>
    <t>H2afy</t>
  </si>
  <si>
    <t>Usp20</t>
  </si>
  <si>
    <t>0610009B22Rik</t>
  </si>
  <si>
    <t>Cirbp</t>
  </si>
  <si>
    <t>Ubl5</t>
  </si>
  <si>
    <t>Cops2</t>
  </si>
  <si>
    <t>Atp5s</t>
  </si>
  <si>
    <t>Nr4a2</t>
  </si>
  <si>
    <t>Capzb</t>
  </si>
  <si>
    <t>Lrba</t>
  </si>
  <si>
    <t>Zfp37</t>
  </si>
  <si>
    <t>Lhfpl4</t>
  </si>
  <si>
    <t>Rangrf</t>
  </si>
  <si>
    <t>Aaed1</t>
  </si>
  <si>
    <t>Pagr1a</t>
  </si>
  <si>
    <t>Itgb4</t>
  </si>
  <si>
    <t>Retnlb</t>
  </si>
  <si>
    <t>Ttll3</t>
  </si>
  <si>
    <t>Smarcb1</t>
  </si>
  <si>
    <t>Trappc1</t>
  </si>
  <si>
    <t>Fggy</t>
  </si>
  <si>
    <t>Cml5</t>
  </si>
  <si>
    <t>Hspa5</t>
  </si>
  <si>
    <t>Gstp1</t>
  </si>
  <si>
    <t>Prkra</t>
  </si>
  <si>
    <t>Snora44</t>
  </si>
  <si>
    <t>Tceal8</t>
  </si>
  <si>
    <t>Spcs2</t>
  </si>
  <si>
    <t>Zfp280c</t>
  </si>
  <si>
    <t>Syvn1</t>
  </si>
  <si>
    <t>Ndufa3</t>
  </si>
  <si>
    <t>Chrm3</t>
  </si>
  <si>
    <t>Tube1</t>
  </si>
  <si>
    <t>Sugct</t>
  </si>
  <si>
    <t>Uap1l1</t>
  </si>
  <si>
    <t>Polr2j</t>
  </si>
  <si>
    <t>Mia2</t>
  </si>
  <si>
    <t>Rps19bp1</t>
  </si>
  <si>
    <t>Apob</t>
  </si>
  <si>
    <t>Kdm5c</t>
  </si>
  <si>
    <t>Strip2</t>
  </si>
  <si>
    <t>Pemt</t>
  </si>
  <si>
    <t>Guk1</t>
  </si>
  <si>
    <t>Tmem245</t>
  </si>
  <si>
    <t>Cuta</t>
  </si>
  <si>
    <t>Smim11</t>
  </si>
  <si>
    <t>Ppp3ca</t>
  </si>
  <si>
    <t>Ces2g</t>
  </si>
  <si>
    <t>Derl3</t>
  </si>
  <si>
    <t>Armcx6</t>
  </si>
  <si>
    <t>Mea1</t>
  </si>
  <si>
    <t>Fam208a</t>
  </si>
  <si>
    <t>Myo9a</t>
  </si>
  <si>
    <t>Parp3</t>
  </si>
  <si>
    <t>Prkrip1</t>
  </si>
  <si>
    <t>Adrbk2</t>
  </si>
  <si>
    <t>Fstl4</t>
  </si>
  <si>
    <t>Hdlbp</t>
  </si>
  <si>
    <t>Slc39a6</t>
  </si>
  <si>
    <t>Mt3</t>
  </si>
  <si>
    <t>Pygl</t>
  </si>
  <si>
    <t>Myg1</t>
  </si>
  <si>
    <t>Zfp655</t>
  </si>
  <si>
    <t>Cnih1</t>
  </si>
  <si>
    <t>Slbp</t>
  </si>
  <si>
    <t>Nat8</t>
  </si>
  <si>
    <t>Fbln2</t>
  </si>
  <si>
    <t>Uqcc2</t>
  </si>
  <si>
    <t>Dzip1</t>
  </si>
  <si>
    <t>Gm10069</t>
  </si>
  <si>
    <t>1810055G02Rik</t>
  </si>
  <si>
    <t>Iglv1</t>
  </si>
  <si>
    <t>Mogs</t>
  </si>
  <si>
    <t>Yipf4</t>
  </si>
  <si>
    <t>Siglec1</t>
  </si>
  <si>
    <t>Psme1</t>
  </si>
  <si>
    <t>Chid1</t>
  </si>
  <si>
    <t>Pcdhb12</t>
  </si>
  <si>
    <t>Col14a1</t>
  </si>
  <si>
    <t>K230010J24Rik</t>
  </si>
  <si>
    <t>Nfix</t>
  </si>
  <si>
    <t>Arhgap18</t>
  </si>
  <si>
    <t>Chic2</t>
  </si>
  <si>
    <t>Dhrs9</t>
  </si>
  <si>
    <t>Dclk1</t>
  </si>
  <si>
    <t>Lrrc39</t>
  </si>
  <si>
    <t>Snora23</t>
  </si>
  <si>
    <t>Nfil3</t>
  </si>
  <si>
    <t>Dhrs7</t>
  </si>
  <si>
    <t>Eml1</t>
  </si>
  <si>
    <t>Abhd14a</t>
  </si>
  <si>
    <t>Maoa</t>
  </si>
  <si>
    <t>Dpm2</t>
  </si>
  <si>
    <t>Aimp2</t>
  </si>
  <si>
    <t>Bco2</t>
  </si>
  <si>
    <t>Ccdc124</t>
  </si>
  <si>
    <t>Grtp1</t>
  </si>
  <si>
    <t>Ift20</t>
  </si>
  <si>
    <t>1700057G04Rik</t>
  </si>
  <si>
    <t>Zdhhc25</t>
  </si>
  <si>
    <t>Jagn1</t>
  </si>
  <si>
    <t>Krt23</t>
  </si>
  <si>
    <t>Tmed7</t>
  </si>
  <si>
    <t>Scnm1</t>
  </si>
  <si>
    <t>Cpm</t>
  </si>
  <si>
    <t>Kdelr3</t>
  </si>
  <si>
    <t>Tcrg-C4</t>
  </si>
  <si>
    <t>2010001E11Rik</t>
  </si>
  <si>
    <t>Ict1</t>
  </si>
  <si>
    <t>Cog8</t>
  </si>
  <si>
    <t>Cbr4</t>
  </si>
  <si>
    <t>Pax9</t>
  </si>
  <si>
    <t>Ube2j1</t>
  </si>
  <si>
    <t>Kcnj2</t>
  </si>
  <si>
    <t>Ahsa2</t>
  </si>
  <si>
    <t>Erp44</t>
  </si>
  <si>
    <t>Sae1</t>
  </si>
  <si>
    <t>Cdc14b</t>
  </si>
  <si>
    <t>Imp4</t>
  </si>
  <si>
    <t>Galnt3</t>
  </si>
  <si>
    <t>Psmb4</t>
  </si>
  <si>
    <t>Ccdc82</t>
  </si>
  <si>
    <t>Tmem30b</t>
  </si>
  <si>
    <t>Eif4b</t>
  </si>
  <si>
    <t>Csde1</t>
  </si>
  <si>
    <t>Msi2</t>
  </si>
  <si>
    <t>Dennd1a</t>
  </si>
  <si>
    <t>Osbpl5</t>
  </si>
  <si>
    <t>Atg7</t>
  </si>
  <si>
    <t>Atp5k</t>
  </si>
  <si>
    <t>Txndc11</t>
  </si>
  <si>
    <t>Tmem45a</t>
  </si>
  <si>
    <t>Lman1</t>
  </si>
  <si>
    <t>Gemin2</t>
  </si>
  <si>
    <t>Hist1h1a</t>
  </si>
  <si>
    <t>Dctn2</t>
  </si>
  <si>
    <t>Micu3</t>
  </si>
  <si>
    <t>Bard1</t>
  </si>
  <si>
    <t>Nme3</t>
  </si>
  <si>
    <t>Inpp5k</t>
  </si>
  <si>
    <t>Magt1</t>
  </si>
  <si>
    <t>Maob</t>
  </si>
  <si>
    <t>Hacl1</t>
  </si>
  <si>
    <t>Abcc2</t>
  </si>
  <si>
    <t>Bola3</t>
  </si>
  <si>
    <t>Sptssb</t>
  </si>
  <si>
    <t>Apeh</t>
  </si>
  <si>
    <t>Elp5</t>
  </si>
  <si>
    <t>Ppm1a</t>
  </si>
  <si>
    <t>4833420G17Rik</t>
  </si>
  <si>
    <t>Ccdc92</t>
  </si>
  <si>
    <t>Tceb2</t>
  </si>
  <si>
    <t>Mgll</t>
  </si>
  <si>
    <t>Zc3h6</t>
  </si>
  <si>
    <t>Dlk1</t>
  </si>
  <si>
    <t>Fmo4</t>
  </si>
  <si>
    <t>Rtn4ip1</t>
  </si>
  <si>
    <t>Wdr83os</t>
  </si>
  <si>
    <t>Alg12</t>
  </si>
  <si>
    <t>Ubiad1</t>
  </si>
  <si>
    <t>Ddt</t>
  </si>
  <si>
    <t>2310079G19Rik</t>
  </si>
  <si>
    <t>Bmp8b</t>
  </si>
  <si>
    <t>Gsn</t>
  </si>
  <si>
    <t>Agpat5</t>
  </si>
  <si>
    <t>Atad2</t>
  </si>
  <si>
    <t>Cd36</t>
  </si>
  <si>
    <t>Mrpl52</t>
  </si>
  <si>
    <t>Olfr666</t>
  </si>
  <si>
    <t>Clec14a</t>
  </si>
  <si>
    <t>Tmem208</t>
  </si>
  <si>
    <t>Ppm1l</t>
  </si>
  <si>
    <t>Zfp791</t>
  </si>
  <si>
    <t>Polr2e</t>
  </si>
  <si>
    <t>Plbd1</t>
  </si>
  <si>
    <t>Mrpl35</t>
  </si>
  <si>
    <t>Ighg3</t>
  </si>
  <si>
    <t>Capn2</t>
  </si>
  <si>
    <t>Camk1d</t>
  </si>
  <si>
    <t>Bud31</t>
  </si>
  <si>
    <t>Ghr</t>
  </si>
  <si>
    <t>Rnf152</t>
  </si>
  <si>
    <t>Sycn</t>
  </si>
  <si>
    <t>Ints10</t>
  </si>
  <si>
    <t>Slc25a20</t>
  </si>
  <si>
    <t>Cops6</t>
  </si>
  <si>
    <t>Tmbim4</t>
  </si>
  <si>
    <t>Siae</t>
  </si>
  <si>
    <t>Ift46</t>
  </si>
  <si>
    <t>Lman2</t>
  </si>
  <si>
    <t>Ubr3</t>
  </si>
  <si>
    <t>Sfrp2</t>
  </si>
  <si>
    <t>Tmem237</t>
  </si>
  <si>
    <t>Arf1</t>
  </si>
  <si>
    <t>Smim20</t>
  </si>
  <si>
    <t>Itfg2</t>
  </si>
  <si>
    <t>Tbl2</t>
  </si>
  <si>
    <t>Snora75</t>
  </si>
  <si>
    <t>Ssbp2</t>
  </si>
  <si>
    <t>Tagln2</t>
  </si>
  <si>
    <t>Sst</t>
  </si>
  <si>
    <t>Pou6f1</t>
  </si>
  <si>
    <t>Fam69b</t>
  </si>
  <si>
    <t>Rab35</t>
  </si>
  <si>
    <t>Etv5</t>
  </si>
  <si>
    <t>Cd200r2</t>
  </si>
  <si>
    <t>Bloc1s3</t>
  </si>
  <si>
    <t>Ccdc32</t>
  </si>
  <si>
    <t>Idnk</t>
  </si>
  <si>
    <t>Usp22</t>
  </si>
  <si>
    <t>Gpam</t>
  </si>
  <si>
    <t>Gata4</t>
  </si>
  <si>
    <t>Gm6086</t>
  </si>
  <si>
    <t>Ofd1</t>
  </si>
  <si>
    <t>Glud1</t>
  </si>
  <si>
    <t>Nup93</t>
  </si>
  <si>
    <t>Pclo</t>
  </si>
  <si>
    <t>Sephs2</t>
  </si>
  <si>
    <t>Dak</t>
  </si>
  <si>
    <t>Rac3</t>
  </si>
  <si>
    <t>Gatc</t>
  </si>
  <si>
    <t>Cpq</t>
  </si>
  <si>
    <t>Msrb1</t>
  </si>
  <si>
    <t>Nbas</t>
  </si>
  <si>
    <t>Emc4</t>
  </si>
  <si>
    <t>Ide</t>
  </si>
  <si>
    <t>Timeless</t>
  </si>
  <si>
    <t>Herc3</t>
  </si>
  <si>
    <t>Iglv3</t>
  </si>
  <si>
    <t>Dctpp1</t>
  </si>
  <si>
    <t>Slc50a1</t>
  </si>
  <si>
    <t>Pex5l</t>
  </si>
  <si>
    <t>Slc35b1</t>
  </si>
  <si>
    <t>Rbm14</t>
  </si>
  <si>
    <t>Ugt2b35</t>
  </si>
  <si>
    <t>Mmachc</t>
  </si>
  <si>
    <t>Rab27a</t>
  </si>
  <si>
    <t>Hyal2</t>
  </si>
  <si>
    <t>Slc35e1</t>
  </si>
  <si>
    <t>Mrpl57</t>
  </si>
  <si>
    <t>Hapln4</t>
  </si>
  <si>
    <t>Mrpl39</t>
  </si>
  <si>
    <t>D930015E06Rik</t>
  </si>
  <si>
    <t>Kdm4c</t>
  </si>
  <si>
    <t>Sec23b</t>
  </si>
  <si>
    <t>Nploc4</t>
  </si>
  <si>
    <t>Fcgr4</t>
  </si>
  <si>
    <t>Wasl</t>
  </si>
  <si>
    <t>Gas2</t>
  </si>
  <si>
    <t>Lnpep</t>
  </si>
  <si>
    <t>Txnl4a</t>
  </si>
  <si>
    <t>Shisa5</t>
  </si>
  <si>
    <t>Rangap1</t>
  </si>
  <si>
    <t>Tdrd3</t>
  </si>
  <si>
    <t>Pdia4</t>
  </si>
  <si>
    <t>Tmeff1</t>
  </si>
  <si>
    <t>Klhdc7a</t>
  </si>
  <si>
    <t>Ubfd1</t>
  </si>
  <si>
    <t>Prpf38a</t>
  </si>
  <si>
    <t>2410002F23Rik</t>
  </si>
  <si>
    <t>Olfr424</t>
  </si>
  <si>
    <t>Pdlim1</t>
  </si>
  <si>
    <t>Ostc</t>
  </si>
  <si>
    <t>Them4</t>
  </si>
  <si>
    <t>Cnpy3</t>
  </si>
  <si>
    <t>Hist1h2bm</t>
  </si>
  <si>
    <t>Emg1</t>
  </si>
  <si>
    <t>Mrpl15</t>
  </si>
  <si>
    <t>Snx3</t>
  </si>
  <si>
    <t>Ppip5k2</t>
  </si>
  <si>
    <t>Trdc</t>
  </si>
  <si>
    <t>Plac8l1</t>
  </si>
  <si>
    <t>Nxf1</t>
  </si>
  <si>
    <t>Dixdc1</t>
  </si>
  <si>
    <t>Pcca</t>
  </si>
  <si>
    <t>1700001L05Rik</t>
  </si>
  <si>
    <t>Eif4e2</t>
  </si>
  <si>
    <t>Ppp6r2</t>
  </si>
  <si>
    <t>Epc1</t>
  </si>
  <si>
    <t>Ccser1</t>
  </si>
  <si>
    <t>Zcchc3</t>
  </si>
  <si>
    <t>Pigf</t>
  </si>
  <si>
    <t>Naa38</t>
  </si>
  <si>
    <t>Srsf7</t>
  </si>
  <si>
    <t>Dctn5</t>
  </si>
  <si>
    <t>Azi2</t>
  </si>
  <si>
    <t>Igkv4-57</t>
  </si>
  <si>
    <t>Hist1h2ak</t>
  </si>
  <si>
    <t>Dpp9</t>
  </si>
  <si>
    <t>Ubqln2</t>
  </si>
  <si>
    <t>Smad5</t>
  </si>
  <si>
    <t>Pigb</t>
  </si>
  <si>
    <t>Morn2</t>
  </si>
  <si>
    <t>Pard3b</t>
  </si>
  <si>
    <t>Sumf1</t>
  </si>
  <si>
    <t>Kcnk10</t>
  </si>
  <si>
    <t>Cox6b2</t>
  </si>
  <si>
    <t>Upb1</t>
  </si>
  <si>
    <t>C77080</t>
  </si>
  <si>
    <t>Gas6</t>
  </si>
  <si>
    <t>Igkv8-24</t>
  </si>
  <si>
    <t>Cryzl1</t>
  </si>
  <si>
    <t>Ppp3r1</t>
  </si>
  <si>
    <t>Txn2</t>
  </si>
  <si>
    <t>Cfb</t>
  </si>
  <si>
    <t>Ifih1</t>
  </si>
  <si>
    <t>Park7</t>
  </si>
  <si>
    <t>Iglc2</t>
  </si>
  <si>
    <t>Klrb1b</t>
  </si>
  <si>
    <t>Epb4.1l3</t>
  </si>
  <si>
    <t>Cela1</t>
  </si>
  <si>
    <t>Mrpl4</t>
  </si>
  <si>
    <t>P2rx7</t>
  </si>
  <si>
    <t>Kat2b</t>
  </si>
  <si>
    <t>Dmrta2</t>
  </si>
  <si>
    <t>Ankrd22</t>
  </si>
  <si>
    <t>Lrrc40</t>
  </si>
  <si>
    <t>Rsg1</t>
  </si>
  <si>
    <t>Ibtk</t>
  </si>
  <si>
    <t>2210407C18Rik</t>
  </si>
  <si>
    <t>Ifi27</t>
  </si>
  <si>
    <t>Soat2</t>
  </si>
  <si>
    <t>Uvssa</t>
  </si>
  <si>
    <t>Fgl1</t>
  </si>
  <si>
    <t>Sh2d6</t>
  </si>
  <si>
    <t>Tmem263</t>
  </si>
  <si>
    <t>Smg6</t>
  </si>
  <si>
    <t>Stt3a</t>
  </si>
  <si>
    <t>Zfp850</t>
  </si>
  <si>
    <t>Pdgfc</t>
  </si>
  <si>
    <t>Gpc1</t>
  </si>
  <si>
    <t>Tnfsf13</t>
  </si>
  <si>
    <t>Mapk9</t>
  </si>
  <si>
    <t>Vps41</t>
  </si>
  <si>
    <t>Tcf19</t>
  </si>
  <si>
    <t>Nlrp10</t>
  </si>
  <si>
    <t>Mrpl11</t>
  </si>
  <si>
    <t>Fam76b</t>
  </si>
  <si>
    <t>Rcn1</t>
  </si>
  <si>
    <t>Wdr41</t>
  </si>
  <si>
    <t>Tlr1</t>
  </si>
  <si>
    <t>Fam126b</t>
  </si>
  <si>
    <t>Ncbp1</t>
  </si>
  <si>
    <t>Igf2</t>
  </si>
  <si>
    <t>Dbi</t>
  </si>
  <si>
    <t>Mir3068</t>
  </si>
  <si>
    <t>Mbd5</t>
  </si>
  <si>
    <t>Cyp4v3</t>
  </si>
  <si>
    <t>Usp30</t>
  </si>
  <si>
    <t>Cmtm4</t>
  </si>
  <si>
    <t>Acadsb</t>
  </si>
  <si>
    <t>Trmt112</t>
  </si>
  <si>
    <t>Mrpl20</t>
  </si>
  <si>
    <t>Ebpl</t>
  </si>
  <si>
    <t>Rpl26</t>
  </si>
  <si>
    <t>Abcg1</t>
  </si>
  <si>
    <t>Akip1</t>
  </si>
  <si>
    <t>Taf6</t>
  </si>
  <si>
    <t>Lrrc31</t>
  </si>
  <si>
    <t>Fam129b</t>
  </si>
  <si>
    <t>Tppp</t>
  </si>
  <si>
    <t>Crebrf</t>
  </si>
  <si>
    <t>Nrbp2</t>
  </si>
  <si>
    <t>Eif3b</t>
  </si>
  <si>
    <t>Ccdc122</t>
  </si>
  <si>
    <t>Vti1a</t>
  </si>
  <si>
    <t>Grpr</t>
  </si>
  <si>
    <t>Setd1a</t>
  </si>
  <si>
    <t>Zdhhc20</t>
  </si>
  <si>
    <t>Nmral1</t>
  </si>
  <si>
    <t>Itgae</t>
  </si>
  <si>
    <t>S100a10</t>
  </si>
  <si>
    <t>Hdac11</t>
  </si>
  <si>
    <t>Syngr2</t>
  </si>
  <si>
    <t>Spag17</t>
  </si>
  <si>
    <t>Ndufa4</t>
  </si>
  <si>
    <t>Nrm</t>
  </si>
  <si>
    <t>Nkg7</t>
  </si>
  <si>
    <t>Sdf2l1</t>
  </si>
  <si>
    <t>Rnu3a</t>
  </si>
  <si>
    <t>Zfp516</t>
  </si>
  <si>
    <t>Gm12253</t>
  </si>
  <si>
    <t>Ngfrap1</t>
  </si>
  <si>
    <t>Tmem132c</t>
  </si>
  <si>
    <t>Ybx3</t>
  </si>
  <si>
    <t>Chodl</t>
  </si>
  <si>
    <t>Fech</t>
  </si>
  <si>
    <t>Gab2</t>
  </si>
  <si>
    <t>2700029M09Rik</t>
  </si>
  <si>
    <t>Chpf</t>
  </si>
  <si>
    <t>Proser3</t>
  </si>
  <si>
    <t>Uhrf1</t>
  </si>
  <si>
    <t>Rmrp</t>
  </si>
  <si>
    <t>Firre</t>
  </si>
  <si>
    <t>Chp2</t>
  </si>
  <si>
    <t>Zcchc7</t>
  </si>
  <si>
    <t>Casq2</t>
  </si>
  <si>
    <t>Hist2h4</t>
  </si>
  <si>
    <t>Cdc42ep2</t>
  </si>
  <si>
    <t>Fcgbp</t>
  </si>
  <si>
    <t>Pfn1</t>
  </si>
  <si>
    <t>Prdx2</t>
  </si>
  <si>
    <t>Resp18</t>
  </si>
  <si>
    <t>Ccndbp1</t>
  </si>
  <si>
    <t>Parn</t>
  </si>
  <si>
    <t>Nmnat3</t>
  </si>
  <si>
    <t>Pomt2</t>
  </si>
  <si>
    <t>Shf</t>
  </si>
  <si>
    <t>Manba</t>
  </si>
  <si>
    <t>Tbc1d22a</t>
  </si>
  <si>
    <t>Pttg1ip</t>
  </si>
  <si>
    <t>Exo1</t>
  </si>
  <si>
    <t>Lsm2</t>
  </si>
  <si>
    <t>Agpat2</t>
  </si>
  <si>
    <t>Ube2l3</t>
  </si>
  <si>
    <t>Rpp25</t>
  </si>
  <si>
    <t>Cacybp</t>
  </si>
  <si>
    <t>Ptgr1</t>
  </si>
  <si>
    <t>Scg3</t>
  </si>
  <si>
    <t>Paxbp1</t>
  </si>
  <si>
    <t>Asf1b</t>
  </si>
  <si>
    <t>Cd7</t>
  </si>
  <si>
    <t>Hpd</t>
  </si>
  <si>
    <t>Rfc4</t>
  </si>
  <si>
    <t>Ddo</t>
  </si>
  <si>
    <t>Snx12</t>
  </si>
  <si>
    <t>Ikbkg</t>
  </si>
  <si>
    <t>Thra</t>
  </si>
  <si>
    <t>Pkmyt1</t>
  </si>
  <si>
    <t>Psmc2</t>
  </si>
  <si>
    <t>Iglv2</t>
  </si>
  <si>
    <t>Mir129-1</t>
  </si>
  <si>
    <t>Rad51</t>
  </si>
  <si>
    <t>Avl9</t>
  </si>
  <si>
    <t>Capn9</t>
  </si>
  <si>
    <t>Ccser2</t>
  </si>
  <si>
    <t>Usb1</t>
  </si>
  <si>
    <t>Tppp3</t>
  </si>
  <si>
    <t>Rnf180</t>
  </si>
  <si>
    <t>Chordc1</t>
  </si>
  <si>
    <t>Bak1</t>
  </si>
  <si>
    <t>Pycr1</t>
  </si>
  <si>
    <t>Grsf1</t>
  </si>
  <si>
    <t>Ubap2</t>
  </si>
  <si>
    <t>Wdr78</t>
  </si>
  <si>
    <t>Ddx46</t>
  </si>
  <si>
    <t>Ispd</t>
  </si>
  <si>
    <t>Efcab14</t>
  </si>
  <si>
    <t>Vstm5</t>
  </si>
  <si>
    <t>Mllt10</t>
  </si>
  <si>
    <t>Myadm</t>
  </si>
  <si>
    <t>Mrps18a</t>
  </si>
  <si>
    <t>Mtx1</t>
  </si>
  <si>
    <t>Dynlrb1</t>
  </si>
  <si>
    <t>Rhbdl3</t>
  </si>
  <si>
    <t>Wdsub1</t>
  </si>
  <si>
    <t>Ndufaf3</t>
  </si>
  <si>
    <t>Prorsd1</t>
  </si>
  <si>
    <t>A230046K03Rik</t>
  </si>
  <si>
    <t>Dpf3</t>
  </si>
  <si>
    <t>Acss2</t>
  </si>
  <si>
    <t>Rab25</t>
  </si>
  <si>
    <t>Aldh18a1</t>
  </si>
  <si>
    <t>Gm10790</t>
  </si>
  <si>
    <t>Zmynd11</t>
  </si>
  <si>
    <t>Fam192a</t>
  </si>
  <si>
    <t>Guca2a</t>
  </si>
  <si>
    <t>Plk4</t>
  </si>
  <si>
    <t>Tarsl2</t>
  </si>
  <si>
    <t>Asah2</t>
  </si>
  <si>
    <t>Slc35c1</t>
  </si>
  <si>
    <t>2610524H06Rik</t>
  </si>
  <si>
    <t>Bspry</t>
  </si>
  <si>
    <t>Calr</t>
  </si>
  <si>
    <t>Uqcr10</t>
  </si>
  <si>
    <t>Tbk1</t>
  </si>
  <si>
    <t>Galc</t>
  </si>
  <si>
    <t>Casp16</t>
  </si>
  <si>
    <t>Farsa</t>
  </si>
  <si>
    <t>Ndufb3</t>
  </si>
  <si>
    <t>Thap1</t>
  </si>
  <si>
    <t>Clmn</t>
  </si>
  <si>
    <t>Arl3</t>
  </si>
  <si>
    <t>Med27</t>
  </si>
  <si>
    <t>Enpp5</t>
  </si>
  <si>
    <t>Ndufb8</t>
  </si>
  <si>
    <t>Ckmt2</t>
  </si>
  <si>
    <t>Pola2</t>
  </si>
  <si>
    <t>Psmc3</t>
  </si>
  <si>
    <t>Scai</t>
  </si>
  <si>
    <t>Lamb3</t>
  </si>
  <si>
    <t>Slc6a4</t>
  </si>
  <si>
    <t>Mcm5</t>
  </si>
  <si>
    <t>Mrps7</t>
  </si>
  <si>
    <t>Hilpda</t>
  </si>
  <si>
    <t>6430628N08Rik</t>
  </si>
  <si>
    <t>Mzb1</t>
  </si>
  <si>
    <t>Pyroxd2</t>
  </si>
  <si>
    <t>H2-K2</t>
  </si>
  <si>
    <t>4921506M07Rik</t>
  </si>
  <si>
    <t>Aars2</t>
  </si>
  <si>
    <t>Aplp2</t>
  </si>
  <si>
    <t>Slc38a2</t>
  </si>
  <si>
    <t>Gjb3</t>
  </si>
  <si>
    <t>Dap</t>
  </si>
  <si>
    <t>Dcxr</t>
  </si>
  <si>
    <t>Wwp1</t>
  </si>
  <si>
    <t>Psmc4</t>
  </si>
  <si>
    <t>Scnn1b</t>
  </si>
  <si>
    <t>Pglyrp1</t>
  </si>
  <si>
    <t>Mocs1</t>
  </si>
  <si>
    <t>Bnipl</t>
  </si>
  <si>
    <t>Cdr2</t>
  </si>
  <si>
    <t>Gfer</t>
  </si>
  <si>
    <t>Cep76</t>
  </si>
  <si>
    <t>Cadps2</t>
  </si>
  <si>
    <t>Mterf3</t>
  </si>
  <si>
    <t>Mcm7</t>
  </si>
  <si>
    <t>Timm8b</t>
  </si>
  <si>
    <t>Boc</t>
  </si>
  <si>
    <t>Trdv4</t>
  </si>
  <si>
    <t>Nudcd1</t>
  </si>
  <si>
    <t>Dtymk</t>
  </si>
  <si>
    <t>Furin</t>
  </si>
  <si>
    <t>Nipa1</t>
  </si>
  <si>
    <t>Sec11c</t>
  </si>
  <si>
    <t>Anxa11</t>
  </si>
  <si>
    <t>Mcm2</t>
  </si>
  <si>
    <t>Lrrc59</t>
  </si>
  <si>
    <t>Tal1</t>
  </si>
  <si>
    <t>Serpinb6a</t>
  </si>
  <si>
    <t>Mrps21</t>
  </si>
  <si>
    <t>Nagk</t>
  </si>
  <si>
    <t>Pole</t>
  </si>
  <si>
    <t>Gbp9</t>
  </si>
  <si>
    <t>Dnmt1</t>
  </si>
  <si>
    <t>Nasp</t>
  </si>
  <si>
    <t>Gm7257</t>
  </si>
  <si>
    <t>Fuca2</t>
  </si>
  <si>
    <t>Stx12</t>
  </si>
  <si>
    <t>Eif3f</t>
  </si>
  <si>
    <t>Ctage5</t>
  </si>
  <si>
    <t>Pik3r5</t>
  </si>
  <si>
    <t>Cars</t>
  </si>
  <si>
    <t>Cdyl2</t>
  </si>
  <si>
    <t>Emp2</t>
  </si>
  <si>
    <t>Myl12a</t>
  </si>
  <si>
    <t>Spin2c</t>
  </si>
  <si>
    <t>Il1rn</t>
  </si>
  <si>
    <t>1110008F13Rik</t>
  </si>
  <si>
    <t>Srpk1</t>
  </si>
  <si>
    <t>Scaf11</t>
  </si>
  <si>
    <t>Psmb1</t>
  </si>
  <si>
    <t>Rln3</t>
  </si>
  <si>
    <t>Lmf2</t>
  </si>
  <si>
    <t>Hspa1a</t>
  </si>
  <si>
    <t>Grik5</t>
  </si>
  <si>
    <t>Sec13</t>
  </si>
  <si>
    <t>Sema3c</t>
  </si>
  <si>
    <t>Enpp6</t>
  </si>
  <si>
    <t>Scamp3</t>
  </si>
  <si>
    <t>Pink1</t>
  </si>
  <si>
    <t>Hdc</t>
  </si>
  <si>
    <t>Haus8</t>
  </si>
  <si>
    <t>Anxa7</t>
  </si>
  <si>
    <t>Fen1</t>
  </si>
  <si>
    <t>Rnf181</t>
  </si>
  <si>
    <t>Acvr1c</t>
  </si>
  <si>
    <t>Npc1l1</t>
  </si>
  <si>
    <t>Snrpd3</t>
  </si>
  <si>
    <t>Tmem126a</t>
  </si>
  <si>
    <t>Asns</t>
  </si>
  <si>
    <t>Nme1</t>
  </si>
  <si>
    <t>Klf8</t>
  </si>
  <si>
    <t>Adamts17</t>
  </si>
  <si>
    <t>Dennd6a</t>
  </si>
  <si>
    <t>Polr3a</t>
  </si>
  <si>
    <t>Bcs1l</t>
  </si>
  <si>
    <t>Eif1ax</t>
  </si>
  <si>
    <t>Pacs1</t>
  </si>
  <si>
    <t>Tnks1bp1</t>
  </si>
  <si>
    <t>Zfp213</t>
  </si>
  <si>
    <t>Ints7</t>
  </si>
  <si>
    <t>Cuedc2</t>
  </si>
  <si>
    <t>Snora7a</t>
  </si>
  <si>
    <t>Dtl</t>
  </si>
  <si>
    <t>Hdac6</t>
  </si>
  <si>
    <t>Fam76a</t>
  </si>
  <si>
    <t>Wipf1</t>
  </si>
  <si>
    <t>Pcolce2</t>
  </si>
  <si>
    <t>Drd3</t>
  </si>
  <si>
    <t>Cbx7</t>
  </si>
  <si>
    <t>6230400D17Rik</t>
  </si>
  <si>
    <t>AI846148</t>
  </si>
  <si>
    <t>Pdia6</t>
  </si>
  <si>
    <t>Pdk1</t>
  </si>
  <si>
    <t>Exoc2</t>
  </si>
  <si>
    <t>Arhgef9</t>
  </si>
  <si>
    <t>Banf1</t>
  </si>
  <si>
    <t>Brca1</t>
  </si>
  <si>
    <t>Setd7</t>
  </si>
  <si>
    <t>Tmem214</t>
  </si>
  <si>
    <t>Clcn2</t>
  </si>
  <si>
    <t>Aaas</t>
  </si>
  <si>
    <t>Il1rap</t>
  </si>
  <si>
    <t>Mmp13</t>
  </si>
  <si>
    <t>Cabp1</t>
  </si>
  <si>
    <t>Cks1b</t>
  </si>
  <si>
    <t>0610010K14Rik</t>
  </si>
  <si>
    <t>Rabl2</t>
  </si>
  <si>
    <t>Rad54l</t>
  </si>
  <si>
    <t>Tdrd12</t>
  </si>
  <si>
    <t>Eif3e</t>
  </si>
  <si>
    <t>Pyy</t>
  </si>
  <si>
    <t>Fbxo36</t>
  </si>
  <si>
    <t>Lrrk2</t>
  </si>
  <si>
    <t>Mbtd1</t>
  </si>
  <si>
    <t>Cpsf3</t>
  </si>
  <si>
    <t>Lrch1</t>
  </si>
  <si>
    <t>Mdh2</t>
  </si>
  <si>
    <t>Lrrc71</t>
  </si>
  <si>
    <t>Ankrd34b</t>
  </si>
  <si>
    <t>Rpa1</t>
  </si>
  <si>
    <t>Mysm1</t>
  </si>
  <si>
    <t>5730455P16Rik</t>
  </si>
  <si>
    <t>Zmynd19</t>
  </si>
  <si>
    <t>Itih2</t>
  </si>
  <si>
    <t>Magoh</t>
  </si>
  <si>
    <t>Lyrm9</t>
  </si>
  <si>
    <t>Ak6</t>
  </si>
  <si>
    <t>Tbc1d22b</t>
  </si>
  <si>
    <t>Pcbp1</t>
  </si>
  <si>
    <t>U2af1l4</t>
  </si>
  <si>
    <t>Dcp1b</t>
  </si>
  <si>
    <t>Sh3bgrl3</t>
  </si>
  <si>
    <t>Slc25a35</t>
  </si>
  <si>
    <t>Snora52</t>
  </si>
  <si>
    <t>Slc2a5</t>
  </si>
  <si>
    <t>Atp2a2</t>
  </si>
  <si>
    <t>P4htm</t>
  </si>
  <si>
    <t>Dqx1</t>
  </si>
  <si>
    <t>Vaultrc5</t>
  </si>
  <si>
    <t>Mvb12a</t>
  </si>
  <si>
    <t>Hnrnpm</t>
  </si>
  <si>
    <t>Cask</t>
  </si>
  <si>
    <t>Sidt1</t>
  </si>
  <si>
    <t>Tmem229a</t>
  </si>
  <si>
    <t>Malt1</t>
  </si>
  <si>
    <t>Scaper</t>
  </si>
  <si>
    <t>Zfp367</t>
  </si>
  <si>
    <t>Rnf149</t>
  </si>
  <si>
    <t>Lypd6b</t>
  </si>
  <si>
    <t>Eps15</t>
  </si>
  <si>
    <t>Timm13</t>
  </si>
  <si>
    <t>Cck</t>
  </si>
  <si>
    <t>Ftsj1</t>
  </si>
  <si>
    <t>Cer1</t>
  </si>
  <si>
    <t>Ptpn13</t>
  </si>
  <si>
    <t>Slc1a3</t>
  </si>
  <si>
    <t>2810417H13Rik</t>
  </si>
  <si>
    <t>Eef1b2</t>
  </si>
  <si>
    <t>Bbs4</t>
  </si>
  <si>
    <t>Gpr128</t>
  </si>
  <si>
    <t>Pgp</t>
  </si>
  <si>
    <t>Rpp21</t>
  </si>
  <si>
    <t>Gaa</t>
  </si>
  <si>
    <t>Rp9</t>
  </si>
  <si>
    <t>Adprhl2</t>
  </si>
  <si>
    <t>Sub1</t>
  </si>
  <si>
    <t>P4ha2</t>
  </si>
  <si>
    <t>Rps5</t>
  </si>
  <si>
    <t>D830013O20Rik</t>
  </si>
  <si>
    <t>Neu1</t>
  </si>
  <si>
    <t>Cyp2j9</t>
  </si>
  <si>
    <t>Dnajb11</t>
  </si>
  <si>
    <t>Kiz</t>
  </si>
  <si>
    <t>Qdpr</t>
  </si>
  <si>
    <t>Zfhx2</t>
  </si>
  <si>
    <t>Dync2h1</t>
  </si>
  <si>
    <t>Exosc8</t>
  </si>
  <si>
    <t>Aldoc</t>
  </si>
  <si>
    <t>Acap2</t>
  </si>
  <si>
    <t>Ppy</t>
  </si>
  <si>
    <t>Pop5</t>
  </si>
  <si>
    <t>Rab33b</t>
  </si>
  <si>
    <t>Fubp3</t>
  </si>
  <si>
    <t>Elovl6</t>
  </si>
  <si>
    <t>Tuba4a</t>
  </si>
  <si>
    <t>Srd5a2</t>
  </si>
  <si>
    <t>Espn</t>
  </si>
  <si>
    <t>Slc17a8</t>
  </si>
  <si>
    <t>Tdrd1</t>
  </si>
  <si>
    <t>Lonp2</t>
  </si>
  <si>
    <t>Krtap9-3</t>
  </si>
  <si>
    <t>Tfg</t>
  </si>
  <si>
    <t>Pole3</t>
  </si>
  <si>
    <t>Eps8l1</t>
  </si>
  <si>
    <t>Pam</t>
  </si>
  <si>
    <t>Rhbdl1</t>
  </si>
  <si>
    <t>Zw10</t>
  </si>
  <si>
    <t>Ccr1</t>
  </si>
  <si>
    <t>Myo6</t>
  </si>
  <si>
    <t>2310014L17Rik</t>
  </si>
  <si>
    <t>Rictor</t>
  </si>
  <si>
    <t>Tmem45b</t>
  </si>
  <si>
    <t>Ormdl2</t>
  </si>
  <si>
    <t>Naprt</t>
  </si>
  <si>
    <t>Hdgfrp3</t>
  </si>
  <si>
    <t>Scap</t>
  </si>
  <si>
    <t>Lctl</t>
  </si>
  <si>
    <t>Ctnna1</t>
  </si>
  <si>
    <t>Abi1</t>
  </si>
  <si>
    <t>St6galnac4</t>
  </si>
  <si>
    <t>Muc6</t>
  </si>
  <si>
    <t>Chmp1b</t>
  </si>
  <si>
    <t>Arpc4</t>
  </si>
  <si>
    <t>Cox8a</t>
  </si>
  <si>
    <t>Zfp532</t>
  </si>
  <si>
    <t>Plod1</t>
  </si>
  <si>
    <t>Tef</t>
  </si>
  <si>
    <t>Rbfox2</t>
  </si>
  <si>
    <t>Neurl4</t>
  </si>
  <si>
    <t>Slc39a7</t>
  </si>
  <si>
    <t>Cox8b</t>
  </si>
  <si>
    <t>Pura</t>
  </si>
  <si>
    <t>Ace</t>
  </si>
  <si>
    <t>Arfip2</t>
  </si>
  <si>
    <t>Phyhd1</t>
  </si>
  <si>
    <t>Ulk2</t>
  </si>
  <si>
    <t>Zfp704</t>
  </si>
  <si>
    <t>Kdelr2</t>
  </si>
  <si>
    <t>Naa50</t>
  </si>
  <si>
    <t>Adssl1</t>
  </si>
  <si>
    <t>Gspt2</t>
  </si>
  <si>
    <t>Hist1h4d</t>
  </si>
  <si>
    <t>Hgsnat</t>
  </si>
  <si>
    <t>Foxp3</t>
  </si>
  <si>
    <t>Slc22a4</t>
  </si>
  <si>
    <t>Fus</t>
  </si>
  <si>
    <t>St3gal3</t>
  </si>
  <si>
    <t>Runx2</t>
  </si>
  <si>
    <t>Polr2f</t>
  </si>
  <si>
    <t>Cyp2c67</t>
  </si>
  <si>
    <t>Dynll1</t>
  </si>
  <si>
    <t>Impdh1</t>
  </si>
  <si>
    <t>Nlrp6</t>
  </si>
  <si>
    <t>Mrpl42</t>
  </si>
  <si>
    <t>Shisa3</t>
  </si>
  <si>
    <t>Dll1</t>
  </si>
  <si>
    <t>2210408I21Rik</t>
  </si>
  <si>
    <t>Ube2k</t>
  </si>
  <si>
    <t>Tspan12</t>
  </si>
  <si>
    <t>Akr1c14</t>
  </si>
  <si>
    <t>Bckdhb</t>
  </si>
  <si>
    <t>Spata13</t>
  </si>
  <si>
    <t>Zfyve26</t>
  </si>
  <si>
    <t>E2f7</t>
  </si>
  <si>
    <t>Itih5</t>
  </si>
  <si>
    <t>Tecr</t>
  </si>
  <si>
    <t>Rpph1</t>
  </si>
  <si>
    <t>Ddx41</t>
  </si>
  <si>
    <t>Mrpl10</t>
  </si>
  <si>
    <t>Pold2</t>
  </si>
  <si>
    <t>Gsdmd</t>
  </si>
  <si>
    <t>Plat</t>
  </si>
  <si>
    <t>Sdccag8</t>
  </si>
  <si>
    <t>Mbd3</t>
  </si>
  <si>
    <t>Nae1</t>
  </si>
  <si>
    <t>Syn2</t>
  </si>
  <si>
    <t>Oas1c</t>
  </si>
  <si>
    <t>Casd1</t>
  </si>
  <si>
    <t>Anapc7</t>
  </si>
  <si>
    <t>Ash2l</t>
  </si>
  <si>
    <t>Xkr4</t>
  </si>
  <si>
    <t>Atf3</t>
  </si>
  <si>
    <t>Tmem128</t>
  </si>
  <si>
    <t>Spopl</t>
  </si>
  <si>
    <t>Atg13</t>
  </si>
  <si>
    <t>AW549877</t>
  </si>
  <si>
    <t>Cd44</t>
  </si>
  <si>
    <t>Pter</t>
  </si>
  <si>
    <t>Fbxo8</t>
  </si>
  <si>
    <t>Clhc1</t>
  </si>
  <si>
    <t>Zbtb2</t>
  </si>
  <si>
    <t>Poldip3</t>
  </si>
  <si>
    <t>Impact</t>
  </si>
  <si>
    <t>Snai2</t>
  </si>
  <si>
    <t>Xkr6</t>
  </si>
  <si>
    <t>Gm1965</t>
  </si>
  <si>
    <t>Osgep</t>
  </si>
  <si>
    <t>Phldb2</t>
  </si>
  <si>
    <t>Txnrd3</t>
  </si>
  <si>
    <t>Zdhhc18</t>
  </si>
  <si>
    <t>Hist1h2bc</t>
  </si>
  <si>
    <t>Tor4a</t>
  </si>
  <si>
    <t>Slirp</t>
  </si>
  <si>
    <t>Rgs13</t>
  </si>
  <si>
    <t>Tmem150c</t>
  </si>
  <si>
    <t>Slfn5</t>
  </si>
  <si>
    <t>Slc44a2</t>
  </si>
  <si>
    <t>Morf4l2</t>
  </si>
  <si>
    <t>Nop10</t>
  </si>
  <si>
    <t>Med29</t>
  </si>
  <si>
    <t>Arv1</t>
  </si>
  <si>
    <t>Zbtb32</t>
  </si>
  <si>
    <t>Dxo</t>
  </si>
  <si>
    <t>Tchhl1</t>
  </si>
  <si>
    <t>Psmd2</t>
  </si>
  <si>
    <t>Cacna1h</t>
  </si>
  <si>
    <t>Usp28</t>
  </si>
  <si>
    <t>Pop7</t>
  </si>
  <si>
    <t>Rpn1</t>
  </si>
  <si>
    <t>Gfod2</t>
  </si>
  <si>
    <t>Stim2</t>
  </si>
  <si>
    <t>Zfp687</t>
  </si>
  <si>
    <t>Gm5446</t>
  </si>
  <si>
    <t>Shroom1</t>
  </si>
  <si>
    <t>Pcmtd2</t>
  </si>
  <si>
    <t>Fam132a</t>
  </si>
  <si>
    <t>Abcc6</t>
  </si>
  <si>
    <t>Cpsf4</t>
  </si>
  <si>
    <t>D1Ertd622e</t>
  </si>
  <si>
    <t>Reg4</t>
  </si>
  <si>
    <t>BC030867</t>
  </si>
  <si>
    <t>Plcb3</t>
  </si>
  <si>
    <t>Zswim8</t>
  </si>
  <si>
    <t>Aars</t>
  </si>
  <si>
    <t>Tlk1</t>
  </si>
  <si>
    <t>Plbd2</t>
  </si>
  <si>
    <t>Timm10b</t>
  </si>
  <si>
    <t>Slc17a5</t>
  </si>
  <si>
    <t>Bmx</t>
  </si>
  <si>
    <t>Trdmt1</t>
  </si>
  <si>
    <t>Cox18</t>
  </si>
  <si>
    <t>Agmo</t>
  </si>
  <si>
    <t>Atg3</t>
  </si>
  <si>
    <t>Hn1l</t>
  </si>
  <si>
    <t>Pgm2</t>
  </si>
  <si>
    <t>Josd2</t>
  </si>
  <si>
    <t>Exoc7</t>
  </si>
  <si>
    <t>Cox5b</t>
  </si>
  <si>
    <t>Ddx39b</t>
  </si>
  <si>
    <t>Esrrg</t>
  </si>
  <si>
    <t>Ceacam12</t>
  </si>
  <si>
    <t>Hist1h2ab</t>
  </si>
  <si>
    <t>Sgol2</t>
  </si>
  <si>
    <t>Sbf2</t>
  </si>
  <si>
    <t>Atpaf2</t>
  </si>
  <si>
    <t>Fbl</t>
  </si>
  <si>
    <t>Sebox</t>
  </si>
  <si>
    <t>Ppp1r3g</t>
  </si>
  <si>
    <t>Nefh</t>
  </si>
  <si>
    <t>Dcaf11</t>
  </si>
  <si>
    <t>Wnt3a</t>
  </si>
  <si>
    <t>Uri1</t>
  </si>
  <si>
    <t>Fzd6</t>
  </si>
  <si>
    <t>Tatdn3</t>
  </si>
  <si>
    <t>Dnajb7</t>
  </si>
  <si>
    <t>Timmdc1</t>
  </si>
  <si>
    <t>Napa</t>
  </si>
  <si>
    <t>Irgc1</t>
  </si>
  <si>
    <t>Bcl2</t>
  </si>
  <si>
    <t>Foxm1</t>
  </si>
  <si>
    <t>Ep400</t>
  </si>
  <si>
    <t>Adamts3</t>
  </si>
  <si>
    <t>Vta1</t>
  </si>
  <si>
    <t>Gm14719</t>
  </si>
  <si>
    <t>Mvb12b</t>
  </si>
  <si>
    <t>Hspa8</t>
  </si>
  <si>
    <t>Smc2</t>
  </si>
  <si>
    <t>Nup205</t>
  </si>
  <si>
    <t>Sh2d7</t>
  </si>
  <si>
    <t>Emc7</t>
  </si>
  <si>
    <t>Styxl1</t>
  </si>
  <si>
    <t>Jade2</t>
  </si>
  <si>
    <t>Zfp677</t>
  </si>
  <si>
    <t>Uimc1</t>
  </si>
  <si>
    <t>Mcoln1</t>
  </si>
  <si>
    <t>Ago1</t>
  </si>
  <si>
    <t>Homer1</t>
  </si>
  <si>
    <t>Igsf9b</t>
  </si>
  <si>
    <t>Mrps17</t>
  </si>
  <si>
    <t>Krtap12-1</t>
  </si>
  <si>
    <t>Farp1</t>
  </si>
  <si>
    <t>Ccr10</t>
  </si>
  <si>
    <t>P2ry4</t>
  </si>
  <si>
    <t>Osbpl9</t>
  </si>
  <si>
    <t>Slc6a3</t>
  </si>
  <si>
    <t>Sdccag3</t>
  </si>
  <si>
    <t>H2afz</t>
  </si>
  <si>
    <t>Nek7</t>
  </si>
  <si>
    <t>Fibp</t>
  </si>
  <si>
    <t>Nedd8</t>
  </si>
  <si>
    <t>Slc38a4</t>
  </si>
  <si>
    <t>Brwd1</t>
  </si>
  <si>
    <t>Gpr133</t>
  </si>
  <si>
    <t>1110008P14Rik</t>
  </si>
  <si>
    <t>Gm5737</t>
  </si>
  <si>
    <t>Mir221</t>
  </si>
  <si>
    <t>Oip5</t>
  </si>
  <si>
    <t>Panx1</t>
  </si>
  <si>
    <t>Dsg2</t>
  </si>
  <si>
    <t>Dalrd3</t>
  </si>
  <si>
    <t>E2f8</t>
  </si>
  <si>
    <t>Ndc1</t>
  </si>
  <si>
    <t>Diablo</t>
  </si>
  <si>
    <t>Mill2</t>
  </si>
  <si>
    <t>Car2</t>
  </si>
  <si>
    <t>Wif1</t>
  </si>
  <si>
    <t>Rhobtb1</t>
  </si>
  <si>
    <t>Gm5136</t>
  </si>
  <si>
    <t>Eif4g1</t>
  </si>
  <si>
    <t>Ptpru</t>
  </si>
  <si>
    <t>Tnfrsf17</t>
  </si>
  <si>
    <t>Ermp1</t>
  </si>
  <si>
    <t>Glt8d1</t>
  </si>
  <si>
    <t>Cdc45</t>
  </si>
  <si>
    <t>Odf2l</t>
  </si>
  <si>
    <t>Slu7</t>
  </si>
  <si>
    <t>Itm2a</t>
  </si>
  <si>
    <t>6030469F06Rik</t>
  </si>
  <si>
    <t>Sltm</t>
  </si>
  <si>
    <t>Bola1</t>
  </si>
  <si>
    <t>Vipr2</t>
  </si>
  <si>
    <t>Mien1</t>
  </si>
  <si>
    <t>Krtap5-2</t>
  </si>
  <si>
    <t>Klhdc8a</t>
  </si>
  <si>
    <t>Mir143</t>
  </si>
  <si>
    <t>Hspd1</t>
  </si>
  <si>
    <t>Gm10560</t>
  </si>
  <si>
    <t>Rassf9</t>
  </si>
  <si>
    <t>Bcat2</t>
  </si>
  <si>
    <t>Cd46</t>
  </si>
  <si>
    <t>Slc24a5</t>
  </si>
  <si>
    <t>Inpp5f</t>
  </si>
  <si>
    <t>Tsta3</t>
  </si>
  <si>
    <t>1700011H14Rik</t>
  </si>
  <si>
    <t>Prkcsh</t>
  </si>
  <si>
    <t>Ndufb6</t>
  </si>
  <si>
    <t>Rpgrip1</t>
  </si>
  <si>
    <t>Pm20d1</t>
  </si>
  <si>
    <t>Nudt22</t>
  </si>
  <si>
    <t>Ccdc90b</t>
  </si>
  <si>
    <t>Slc35c2</t>
  </si>
  <si>
    <t>Gls</t>
  </si>
  <si>
    <t>Dnph1</t>
  </si>
  <si>
    <t>Inpp4a</t>
  </si>
  <si>
    <t>Syk</t>
  </si>
  <si>
    <t>Cpsf6</t>
  </si>
  <si>
    <t>Nup43</t>
  </si>
  <si>
    <t>Nme6</t>
  </si>
  <si>
    <t>Amz2</t>
  </si>
  <si>
    <t>Hsf1</t>
  </si>
  <si>
    <t>Recql4</t>
  </si>
  <si>
    <t>Ska1</t>
  </si>
  <si>
    <t>Atp6v0a4</t>
  </si>
  <si>
    <t>Eif2s2</t>
  </si>
  <si>
    <t>Gm1976</t>
  </si>
  <si>
    <t>Dnajc28</t>
  </si>
  <si>
    <t>Sgsm3</t>
  </si>
  <si>
    <t>Csf2ra</t>
  </si>
  <si>
    <t>Tk2</t>
  </si>
  <si>
    <t>H1f0</t>
  </si>
  <si>
    <t>Gria4</t>
  </si>
  <si>
    <t>Cd300ld</t>
  </si>
  <si>
    <t>Olfr78</t>
  </si>
  <si>
    <t>Prcp</t>
  </si>
  <si>
    <t>Sec24d</t>
  </si>
  <si>
    <t>Zfp275</t>
  </si>
  <si>
    <t>Gpr56</t>
  </si>
  <si>
    <t>Serinc5</t>
  </si>
  <si>
    <t>Ppp6r3</t>
  </si>
  <si>
    <t>Pilra</t>
  </si>
  <si>
    <t>Etaa1</t>
  </si>
  <si>
    <t>Lck</t>
  </si>
  <si>
    <t>Vav1</t>
  </si>
  <si>
    <t>Rfc2</t>
  </si>
  <si>
    <t>Irx2</t>
  </si>
  <si>
    <t>Pold1</t>
  </si>
  <si>
    <t>Snap23</t>
  </si>
  <si>
    <t>Btrc</t>
  </si>
  <si>
    <t>Rad9a</t>
  </si>
  <si>
    <t>Arid2</t>
  </si>
  <si>
    <t>Pde8b</t>
  </si>
  <si>
    <t>Sorbs2</t>
  </si>
  <si>
    <t>Pxylp1</t>
  </si>
  <si>
    <t>Lgmn</t>
  </si>
  <si>
    <t>Hectd3</t>
  </si>
  <si>
    <t>Fpgt</t>
  </si>
  <si>
    <t>Sez6l2</t>
  </si>
  <si>
    <t>Mall</t>
  </si>
  <si>
    <t>Tmc3</t>
  </si>
  <si>
    <t>Sil1</t>
  </si>
  <si>
    <t>Ect2</t>
  </si>
  <si>
    <t>Slc6a12</t>
  </si>
  <si>
    <t>Bivm</t>
  </si>
  <si>
    <t>Esco2</t>
  </si>
  <si>
    <t>Phka2</t>
  </si>
  <si>
    <t>Nrep</t>
  </si>
  <si>
    <t>Sec22a</t>
  </si>
  <si>
    <t>6330407A03Rik</t>
  </si>
  <si>
    <t>Kat6b</t>
  </si>
  <si>
    <t>Fam3b</t>
  </si>
  <si>
    <t>Klhl5</t>
  </si>
  <si>
    <t>Apba3</t>
  </si>
  <si>
    <t>Pde10a</t>
  </si>
  <si>
    <t>Pdzd11</t>
  </si>
  <si>
    <t>Rbmx</t>
  </si>
  <si>
    <t>Dcaf12l2</t>
  </si>
  <si>
    <t>Vprbp</t>
  </si>
  <si>
    <t>Cc2d2a</t>
  </si>
  <si>
    <t>Fbxo32</t>
  </si>
  <si>
    <t>Alox8</t>
  </si>
  <si>
    <t>Gm13139</t>
  </si>
  <si>
    <t>Ahnak</t>
  </si>
  <si>
    <t>Nrgn</t>
  </si>
  <si>
    <t>Malat1</t>
  </si>
  <si>
    <t>Akap7</t>
  </si>
  <si>
    <t>Zfp654</t>
  </si>
  <si>
    <t>Zfp558</t>
  </si>
  <si>
    <t>Ms4a10</t>
  </si>
  <si>
    <t>Toporsos</t>
  </si>
  <si>
    <t>Larp1</t>
  </si>
  <si>
    <t>Hdac4</t>
  </si>
  <si>
    <t>Cd4</t>
  </si>
  <si>
    <t>Sall3</t>
  </si>
  <si>
    <t>Thoc6</t>
  </si>
  <si>
    <t>LOC102635638</t>
  </si>
  <si>
    <t>Csnk1g1</t>
  </si>
  <si>
    <t>Xrn2</t>
  </si>
  <si>
    <t>Rcan2</t>
  </si>
  <si>
    <t>Rbm12b1</t>
  </si>
  <si>
    <t>Dut</t>
  </si>
  <si>
    <t>Slc28a3</t>
  </si>
  <si>
    <t>Irf2bp1</t>
  </si>
  <si>
    <t>Il27</t>
  </si>
  <si>
    <t>Mettl1</t>
  </si>
  <si>
    <t>Celf1</t>
  </si>
  <si>
    <t>Sfxn2</t>
  </si>
  <si>
    <t>Cep70</t>
  </si>
  <si>
    <t>Chn2</t>
  </si>
  <si>
    <t>Gm5084</t>
  </si>
  <si>
    <t>Ssu72</t>
  </si>
  <si>
    <t>Zfp280d</t>
  </si>
  <si>
    <t>Slc5a6</t>
  </si>
  <si>
    <t>Rnf32</t>
  </si>
  <si>
    <t>Ssr4</t>
  </si>
  <si>
    <t>Bcan</t>
  </si>
  <si>
    <t>Ttc34</t>
  </si>
  <si>
    <t>Skp2</t>
  </si>
  <si>
    <t>Hpn</t>
  </si>
  <si>
    <t>Hnmt</t>
  </si>
  <si>
    <t>Ehd1</t>
  </si>
  <si>
    <t>Polr3c</t>
  </si>
  <si>
    <t>Hcfc1r1</t>
  </si>
  <si>
    <t>Mrpl53</t>
  </si>
  <si>
    <t>Nudt10</t>
  </si>
  <si>
    <t>Dna2</t>
  </si>
  <si>
    <t>Anapc1</t>
  </si>
  <si>
    <t>Bag3</t>
  </si>
  <si>
    <t>Slc35a1</t>
  </si>
  <si>
    <t>Pdia5</t>
  </si>
  <si>
    <t>Lrrc8e</t>
  </si>
  <si>
    <t>Cyp39a1</t>
  </si>
  <si>
    <t>Pdk2</t>
  </si>
  <si>
    <t>Eme2</t>
  </si>
  <si>
    <t>Zcchc4</t>
  </si>
  <si>
    <t>Acpp</t>
  </si>
  <si>
    <t>Tdp1</t>
  </si>
  <si>
    <t>Hspa2</t>
  </si>
  <si>
    <t>Fam126a</t>
  </si>
  <si>
    <t>Letmd1</t>
  </si>
  <si>
    <t>Cul2</t>
  </si>
  <si>
    <t>Rpf1</t>
  </si>
  <si>
    <t>Zfp788</t>
  </si>
  <si>
    <t>Crot</t>
  </si>
  <si>
    <t>Caap1</t>
  </si>
  <si>
    <t>1700067K01Rik</t>
  </si>
  <si>
    <t>AU021092</t>
  </si>
  <si>
    <t>Ddx10</t>
  </si>
  <si>
    <t>Cdca5</t>
  </si>
  <si>
    <t>Gpr20</t>
  </si>
  <si>
    <t>Slit3</t>
  </si>
  <si>
    <t>Klhdc4</t>
  </si>
  <si>
    <t>Mrps18b</t>
  </si>
  <si>
    <t>Dmrta1</t>
  </si>
  <si>
    <t>Arfgap3</t>
  </si>
  <si>
    <t>Sf3a1</t>
  </si>
  <si>
    <t>Ube2t</t>
  </si>
  <si>
    <t>Gtf2h3</t>
  </si>
  <si>
    <t>Fgf11</t>
  </si>
  <si>
    <t>Slc30a2</t>
  </si>
  <si>
    <t>Aldh1l2</t>
  </si>
  <si>
    <t>Zfp386</t>
  </si>
  <si>
    <t>Rab24</t>
  </si>
  <si>
    <t>Il1b</t>
  </si>
  <si>
    <t>Wdyhv1</t>
  </si>
  <si>
    <t>F8</t>
  </si>
  <si>
    <t>Gars</t>
  </si>
  <si>
    <t>Rad51ap1</t>
  </si>
  <si>
    <t>Rfesd</t>
  </si>
  <si>
    <t>Leo1</t>
  </si>
  <si>
    <t>Thsd4</t>
  </si>
  <si>
    <t>Lypla2</t>
  </si>
  <si>
    <t>Flot2</t>
  </si>
  <si>
    <t>Lpo</t>
  </si>
  <si>
    <t>Mad2l1</t>
  </si>
  <si>
    <t>Cdc34</t>
  </si>
  <si>
    <t>Sdhd</t>
  </si>
  <si>
    <t>Mrps2</t>
  </si>
  <si>
    <t>Ccdc84</t>
  </si>
  <si>
    <t>Olfr157</t>
  </si>
  <si>
    <t>Mctp1</t>
  </si>
  <si>
    <t>Dennd2d</t>
  </si>
  <si>
    <t>Mrpl40</t>
  </si>
  <si>
    <t>Aldh1a3</t>
  </si>
  <si>
    <t>Efhc1</t>
  </si>
  <si>
    <t>Wsb2</t>
  </si>
  <si>
    <t>Cldn25</t>
  </si>
  <si>
    <t>Dpp4</t>
  </si>
  <si>
    <t>Comt</t>
  </si>
  <si>
    <t>Capns1</t>
  </si>
  <si>
    <t>Me3</t>
  </si>
  <si>
    <t>Gcn1l1</t>
  </si>
  <si>
    <t>Eif2b4</t>
  </si>
  <si>
    <t>Pik3c3</t>
  </si>
  <si>
    <t>P4ha1</t>
  </si>
  <si>
    <t>Dnajc15</t>
  </si>
  <si>
    <t>Hexdc</t>
  </si>
  <si>
    <t>Reps2</t>
  </si>
  <si>
    <t>Spdef</t>
  </si>
  <si>
    <t>Brd3</t>
  </si>
  <si>
    <t>1810062G17Rik</t>
  </si>
  <si>
    <t>B3gnt7</t>
  </si>
  <si>
    <t>Galnt15</t>
  </si>
  <si>
    <t>Psma6</t>
  </si>
  <si>
    <t>Plekhh1</t>
  </si>
  <si>
    <t>Snrpa</t>
  </si>
  <si>
    <t>Adrbk1</t>
  </si>
  <si>
    <t>Pik3ip1</t>
  </si>
  <si>
    <t>Snapc3</t>
  </si>
  <si>
    <t>Pcf11</t>
  </si>
  <si>
    <t>Dpy19l4</t>
  </si>
  <si>
    <t>Bmpr2</t>
  </si>
  <si>
    <t>Ecm1</t>
  </si>
  <si>
    <t>Tpd52l1</t>
  </si>
  <si>
    <t>Lama5</t>
  </si>
  <si>
    <t>Siah1b</t>
  </si>
  <si>
    <t>Mpg</t>
  </si>
  <si>
    <t>Vps8</t>
  </si>
  <si>
    <t>Tspan3</t>
  </si>
  <si>
    <t>Zfp511</t>
  </si>
  <si>
    <t>Tmem71</t>
  </si>
  <si>
    <t>Nuf2</t>
  </si>
  <si>
    <t>Mcm6</t>
  </si>
  <si>
    <t>Gramd1b</t>
  </si>
  <si>
    <t>Plcg1</t>
  </si>
  <si>
    <t>Pax2</t>
  </si>
  <si>
    <t>Themis3</t>
  </si>
  <si>
    <t>Efs</t>
  </si>
  <si>
    <t>Lama1</t>
  </si>
  <si>
    <t>Ufsp2</t>
  </si>
  <si>
    <t>Nqo2</t>
  </si>
  <si>
    <t>D2Wsu81e</t>
  </si>
  <si>
    <t>Mcfd2</t>
  </si>
  <si>
    <t>Sap30</t>
  </si>
  <si>
    <t>Chd1l</t>
  </si>
  <si>
    <t>Macc1</t>
  </si>
  <si>
    <t>Bub1</t>
  </si>
  <si>
    <t>Golt1b</t>
  </si>
  <si>
    <t>Zkscan17</t>
  </si>
  <si>
    <t>Angptl6</t>
  </si>
  <si>
    <t>Depdc5</t>
  </si>
  <si>
    <t>Slx1b</t>
  </si>
  <si>
    <t>Gltpd2</t>
  </si>
  <si>
    <t>Crim1</t>
  </si>
  <si>
    <t>A330023F24Rik</t>
  </si>
  <si>
    <t>Hexb</t>
  </si>
  <si>
    <t>Ube2m</t>
  </si>
  <si>
    <t>Trappc8</t>
  </si>
  <si>
    <t>Mrpl17</t>
  </si>
  <si>
    <t>Tmem97</t>
  </si>
  <si>
    <t>Dip2c</t>
  </si>
  <si>
    <t>Ung</t>
  </si>
  <si>
    <t>Snrnp27</t>
  </si>
  <si>
    <t>Slk</t>
  </si>
  <si>
    <t>Wwp2</t>
  </si>
  <si>
    <t>Polg</t>
  </si>
  <si>
    <t>AA415398</t>
  </si>
  <si>
    <t>Faah</t>
  </si>
  <si>
    <t>Herpud2</t>
  </si>
  <si>
    <t>Ece2</t>
  </si>
  <si>
    <t>Taf15</t>
  </si>
  <si>
    <t>Esam</t>
  </si>
  <si>
    <t>Muc4</t>
  </si>
  <si>
    <t>Arid4a</t>
  </si>
  <si>
    <t>Ugt2b34</t>
  </si>
  <si>
    <t>Misp</t>
  </si>
  <si>
    <t>Ext1</t>
  </si>
  <si>
    <t>Srpk2</t>
  </si>
  <si>
    <t>Olfr959</t>
  </si>
  <si>
    <t>Cfap97</t>
  </si>
  <si>
    <t>Scml4</t>
  </si>
  <si>
    <t>Alox5ap</t>
  </si>
  <si>
    <t>Atp6v0a2</t>
  </si>
  <si>
    <t>Gga2</t>
  </si>
  <si>
    <t>Id2</t>
  </si>
  <si>
    <t>9130011E15Rik</t>
  </si>
  <si>
    <t>Cd300lg</t>
  </si>
  <si>
    <t>Ppcdc</t>
  </si>
  <si>
    <t>St3gal1</t>
  </si>
  <si>
    <t>Rasa2</t>
  </si>
  <si>
    <t>Tysnd1</t>
  </si>
  <si>
    <t>Ar</t>
  </si>
  <si>
    <t>Anks1</t>
  </si>
  <si>
    <t>Rassf4</t>
  </si>
  <si>
    <t>Isg20</t>
  </si>
  <si>
    <t>Mtap7d3</t>
  </si>
  <si>
    <t>Rint1</t>
  </si>
  <si>
    <t>Pglyrp2</t>
  </si>
  <si>
    <t>Bckdha</t>
  </si>
  <si>
    <t>Traf6</t>
  </si>
  <si>
    <t>Igkv3-12</t>
  </si>
  <si>
    <t>Hnrnpul1</t>
  </si>
  <si>
    <t>Flot1</t>
  </si>
  <si>
    <t>Bet1</t>
  </si>
  <si>
    <t>Trpm6</t>
  </si>
  <si>
    <t>B630005N14Rik</t>
  </si>
  <si>
    <t>Bhlha15</t>
  </si>
  <si>
    <t>Slc19a1</t>
  </si>
  <si>
    <t>Mb21d1</t>
  </si>
  <si>
    <t>Myof</t>
  </si>
  <si>
    <t>Snhg11</t>
  </si>
  <si>
    <t>Cenpm</t>
  </si>
  <si>
    <t>Tatdn2</t>
  </si>
  <si>
    <t>A630001G21Rik</t>
  </si>
  <si>
    <t>Epb4.1l1</t>
  </si>
  <si>
    <t>Kbtbd7</t>
  </si>
  <si>
    <t>Nudt5</t>
  </si>
  <si>
    <t>Nolc1</t>
  </si>
  <si>
    <t>Scml2</t>
  </si>
  <si>
    <t>Adh7</t>
  </si>
  <si>
    <t>Reg3b</t>
  </si>
  <si>
    <t>Prkacb</t>
  </si>
  <si>
    <t>Tmco3</t>
  </si>
  <si>
    <t>Slc1a6</t>
  </si>
  <si>
    <t>Paqr6</t>
  </si>
  <si>
    <t>Entrez ID</t>
  </si>
  <si>
    <t>Limma (log2 based) Fold Change</t>
  </si>
  <si>
    <t xml:space="preserve">IBMT p-value </t>
  </si>
  <si>
    <t>Gene</t>
  </si>
  <si>
    <t>12vs28 months</t>
  </si>
  <si>
    <t>IBMT q-value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</si>
</sst>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11" fontId="0" fillId="0" borderId="0" xfId="0" applyNumberFormat="1" applyFill="1" applyBorder="1"/>
    <xf numFmtId="16" fontId="0" fillId="0" borderId="0" xfId="0" applyNumberFormat="1" applyFill="1" applyBorder="1"/>
    <xf numFmtId="0" fontId="1" fillId="0" borderId="0" xfId="0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/>
    <xf numFmtId="11" fontId="1" fillId="0" borderId="0" xfId="0" applyNumberFormat="1" applyFont="1" applyFill="1" applyBorder="1"/>
    <xf numFmtId="11" fontId="0" fillId="0" borderId="0" xfId="0" applyNumberFormat="1"/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3"/>
  <sheetViews>
    <sheetView tabSelected="1" workbookViewId="0">
      <selection activeCell="I6" sqref="I6"/>
    </sheetView>
  </sheetViews>
  <sheetFormatPr defaultRowHeight="15" x14ac:dyDescent="0.25"/>
  <cols>
    <col min="1" max="2" width="9.140625" style="1"/>
    <col min="3" max="3" width="9.140625" style="5"/>
    <col min="4" max="4" width="9.42578125" style="2" customWidth="1"/>
    <col min="5" max="5" width="10" style="8" customWidth="1"/>
  </cols>
  <sheetData>
    <row r="1" spans="1:5" x14ac:dyDescent="0.25">
      <c r="A1" s="4" t="s">
        <v>1374</v>
      </c>
    </row>
    <row r="2" spans="1:5" x14ac:dyDescent="0.25">
      <c r="A2" s="4" t="s">
        <v>1373</v>
      </c>
      <c r="B2" s="4" t="s">
        <v>1370</v>
      </c>
      <c r="C2" s="6" t="s">
        <v>1371</v>
      </c>
      <c r="D2" s="7" t="s">
        <v>1372</v>
      </c>
      <c r="E2" s="9" t="s">
        <v>1375</v>
      </c>
    </row>
    <row r="3" spans="1:5" x14ac:dyDescent="0.25">
      <c r="A3" s="1" t="s">
        <v>79</v>
      </c>
      <c r="B3" s="1" t="str">
        <f>HYPERLINK("http://www.ncbi.nlm.nih.gov/entrez/query.fcgi?cmd=search&amp;db=gene&amp;term=16204","16204")</f>
        <v>16204</v>
      </c>
      <c r="C3" s="5">
        <v>3.2932578644417601</v>
      </c>
      <c r="D3" s="2">
        <v>1.58954001800993E-5</v>
      </c>
      <c r="E3" s="8">
        <v>2.2541680381048201E-3</v>
      </c>
    </row>
    <row r="4" spans="1:5" x14ac:dyDescent="0.25">
      <c r="A4" s="1" t="s">
        <v>3</v>
      </c>
      <c r="B4" s="1" t="str">
        <f>HYPERLINK("http://www.ncbi.nlm.nih.gov/entrez/query.fcgi?cmd=search&amp;db=gene&amp;term=93673","93673")</f>
        <v>93673</v>
      </c>
      <c r="C4" s="5">
        <v>2.3254389603741301</v>
      </c>
      <c r="D4" s="2">
        <v>4.4240699992315099E-9</v>
      </c>
      <c r="E4" s="8">
        <v>1.25477774420446E-5</v>
      </c>
    </row>
    <row r="5" spans="1:5" x14ac:dyDescent="0.25">
      <c r="A5" s="1" t="s">
        <v>221</v>
      </c>
      <c r="B5" s="1" t="str">
        <f>HYPERLINK("http://www.ncbi.nlm.nih.gov/entrez/query.fcgi?cmd=search&amp;db=gene&amp;term=78459","78459")</f>
        <v>78459</v>
      </c>
      <c r="C5" s="5">
        <v>2.27503850912123</v>
      </c>
      <c r="D5" s="2">
        <v>2.5399380159485402E-4</v>
      </c>
      <c r="E5" s="8">
        <v>1.29800077680078E-2</v>
      </c>
    </row>
    <row r="6" spans="1:5" x14ac:dyDescent="0.25">
      <c r="A6" s="1" t="s">
        <v>38</v>
      </c>
      <c r="B6" s="1" t="str">
        <f>HYPERLINK("http://www.ncbi.nlm.nih.gov/entrez/query.fcgi?cmd=search&amp;db=gene&amp;term=208677","208677")</f>
        <v>208677</v>
      </c>
      <c r="C6" s="5">
        <v>2.1442495739959702</v>
      </c>
      <c r="D6" s="2">
        <v>2.62477943668848E-6</v>
      </c>
      <c r="E6" s="8">
        <v>7.6354214991018895E-4</v>
      </c>
    </row>
    <row r="7" spans="1:5" x14ac:dyDescent="0.25">
      <c r="A7" s="1" t="s">
        <v>144</v>
      </c>
      <c r="B7" s="1" t="str">
        <f>HYPERLINK("http://www.ncbi.nlm.nih.gov/entrez/query.fcgi?cmd=search&amp;db=gene&amp;term=69049","69049")</f>
        <v>69049</v>
      </c>
      <c r="C7" s="5">
        <v>1.9939001770217699</v>
      </c>
      <c r="D7" s="2">
        <v>1.01668583504022E-4</v>
      </c>
      <c r="E7" s="8">
        <v>7.9546958523244501E-3</v>
      </c>
    </row>
    <row r="8" spans="1:5" x14ac:dyDescent="0.25">
      <c r="A8" s="1" t="s">
        <v>865</v>
      </c>
      <c r="B8" s="1" t="str">
        <f>HYPERLINK("http://www.ncbi.nlm.nih.gov/entrez/query.fcgi?cmd=search&amp;db=gene&amp;term=545288","545288")</f>
        <v>545288</v>
      </c>
      <c r="C8" s="5">
        <v>1.8935233672429399</v>
      </c>
      <c r="D8" s="2">
        <v>3.8331845817820599E-3</v>
      </c>
      <c r="E8" s="8">
        <v>5.01586043239131E-2</v>
      </c>
    </row>
    <row r="9" spans="1:5" x14ac:dyDescent="0.25">
      <c r="A9" s="1" t="s">
        <v>0</v>
      </c>
      <c r="B9" s="1" t="str">
        <f>HYPERLINK("http://www.ncbi.nlm.nih.gov/entrez/query.fcgi?cmd=search&amp;db=gene&amp;term=93889","93889")</f>
        <v>93889</v>
      </c>
      <c r="C9" s="5">
        <v>1.8761774074291</v>
      </c>
      <c r="D9" s="2">
        <v>5.1118664856630903E-11</v>
      </c>
      <c r="E9" s="8">
        <v>5.7994166445548201E-7</v>
      </c>
    </row>
    <row r="10" spans="1:5" x14ac:dyDescent="0.25">
      <c r="A10" s="1" t="s">
        <v>148</v>
      </c>
      <c r="B10" s="1" t="str">
        <f>HYPERLINK("http://www.ncbi.nlm.nih.gov/entrez/query.fcgi?cmd=search&amp;db=gene&amp;term=100217418","100217418")</f>
        <v>100217418</v>
      </c>
      <c r="C10" s="5">
        <v>1.87547190239219</v>
      </c>
      <c r="D10" s="2">
        <v>1.05427895520371E-4</v>
      </c>
      <c r="E10" s="8">
        <v>8.0273847227258395E-3</v>
      </c>
    </row>
    <row r="11" spans="1:5" x14ac:dyDescent="0.25">
      <c r="A11" s="1" t="s">
        <v>4</v>
      </c>
      <c r="B11" s="1" t="str">
        <f>HYPERLINK("http://www.ncbi.nlm.nih.gov/entrez/query.fcgi?cmd=search&amp;db=gene&amp;term=93887","93887")</f>
        <v>93887</v>
      </c>
      <c r="C11" s="5">
        <v>1.8576581129999701</v>
      </c>
      <c r="D11" s="2">
        <v>1.38304199204242E-8</v>
      </c>
      <c r="E11" s="8">
        <v>3.1381245074630101E-5</v>
      </c>
    </row>
    <row r="12" spans="1:5" x14ac:dyDescent="0.25">
      <c r="A12" s="1" t="s">
        <v>60</v>
      </c>
      <c r="B12" s="1" t="str">
        <f>HYPERLINK("http://www.ncbi.nlm.nih.gov/entrez/query.fcgi?cmd=search&amp;db=gene&amp;term=27409","27409")</f>
        <v>27409</v>
      </c>
      <c r="C12" s="5">
        <v>1.7986949145789699</v>
      </c>
      <c r="D12" s="2">
        <v>9.0971973885078904E-6</v>
      </c>
      <c r="E12" s="8">
        <v>1.6919307808535601E-3</v>
      </c>
    </row>
    <row r="13" spans="1:5" x14ac:dyDescent="0.25">
      <c r="A13" s="1" t="s">
        <v>335</v>
      </c>
      <c r="B13" s="1" t="str">
        <f>HYPERLINK("http://www.ncbi.nlm.nih.gov/entrez/query.fcgi?cmd=search&amp;db=gene&amp;term=619597","619597")</f>
        <v>619597</v>
      </c>
      <c r="C13" s="5">
        <v>1.7898247332528101</v>
      </c>
      <c r="D13" s="2">
        <v>5.6885861503630497E-4</v>
      </c>
      <c r="E13" s="8">
        <v>1.91931120561518E-2</v>
      </c>
    </row>
    <row r="14" spans="1:5" x14ac:dyDescent="0.25">
      <c r="A14" s="1" t="s">
        <v>266</v>
      </c>
      <c r="B14" s="1" t="str">
        <f>HYPERLINK("http://www.ncbi.nlm.nih.gov/entrez/query.fcgi?cmd=search&amp;db=gene&amp;term=12780","12780")</f>
        <v>12780</v>
      </c>
      <c r="C14" s="5">
        <v>1.77175268193143</v>
      </c>
      <c r="D14" s="2">
        <v>3.6096098821891698E-4</v>
      </c>
      <c r="E14" s="8">
        <v>1.53374731016896E-2</v>
      </c>
    </row>
    <row r="15" spans="1:5" x14ac:dyDescent="0.25">
      <c r="A15" s="1" t="s">
        <v>47</v>
      </c>
      <c r="B15" s="1" t="str">
        <f>HYPERLINK("http://www.ncbi.nlm.nih.gov/entrez/query.fcgi?cmd=search&amp;db=gene&amp;term=100306945","100306945")</f>
        <v>100306945</v>
      </c>
      <c r="C15" s="5">
        <v>1.73431022867004</v>
      </c>
      <c r="D15" s="2">
        <v>5.4702291403252403E-6</v>
      </c>
      <c r="E15" s="8">
        <v>1.29291236767862E-3</v>
      </c>
    </row>
    <row r="16" spans="1:5" x14ac:dyDescent="0.25">
      <c r="A16" s="1" t="s">
        <v>691</v>
      </c>
      <c r="B16" s="1" t="str">
        <f>HYPERLINK("http://www.ncbi.nlm.nih.gov/entrez/query.fcgi?cmd=search&amp;db=gene&amp;term=237636","237636")</f>
        <v>237636</v>
      </c>
      <c r="C16" s="5">
        <v>1.6986705825584001</v>
      </c>
      <c r="D16" s="2">
        <v>2.5130815276197499E-3</v>
      </c>
      <c r="E16" s="8">
        <v>4.1141313374621701E-2</v>
      </c>
    </row>
    <row r="17" spans="1:5" x14ac:dyDescent="0.25">
      <c r="A17" s="1" t="s">
        <v>85</v>
      </c>
      <c r="B17" s="1" t="str">
        <f>HYPERLINK("http://www.ncbi.nlm.nih.gov/entrez/query.fcgi?cmd=search&amp;db=gene&amp;term=67470","67470")</f>
        <v>67470</v>
      </c>
      <c r="C17" s="5">
        <v>1.69856519229554</v>
      </c>
      <c r="D17" s="2">
        <v>1.9005027514173999E-5</v>
      </c>
      <c r="E17" s="8">
        <v>2.4901400149516702E-3</v>
      </c>
    </row>
    <row r="18" spans="1:5" x14ac:dyDescent="0.25">
      <c r="A18" s="1" t="s">
        <v>28</v>
      </c>
      <c r="B18" s="1" t="str">
        <f>HYPERLINK("http://www.ncbi.nlm.nih.gov/entrez/query.fcgi?cmd=search&amp;db=gene&amp;term=18828","18828")</f>
        <v>18828</v>
      </c>
      <c r="C18" s="5">
        <v>1.68888875483968</v>
      </c>
      <c r="D18" s="2">
        <v>1.5510636122151301E-6</v>
      </c>
      <c r="E18" s="8">
        <v>6.0678721280163104E-4</v>
      </c>
    </row>
    <row r="19" spans="1:5" x14ac:dyDescent="0.25">
      <c r="A19" s="1" t="s">
        <v>289</v>
      </c>
      <c r="B19" s="1" t="str">
        <f>HYPERLINK("http://www.ncbi.nlm.nih.gov/entrez/query.fcgi?cmd=search&amp;db=gene&amp;term=12491","12491")</f>
        <v>12491</v>
      </c>
      <c r="C19" s="5">
        <v>1.6543785343484501</v>
      </c>
      <c r="D19" s="2">
        <v>4.1952504001319102E-4</v>
      </c>
      <c r="E19" s="8">
        <v>1.64044054812344E-2</v>
      </c>
    </row>
    <row r="20" spans="1:5" x14ac:dyDescent="0.25">
      <c r="A20" s="1" t="s">
        <v>945</v>
      </c>
      <c r="B20" s="1" t="str">
        <f>HYPERLINK("http://www.ncbi.nlm.nih.gov/entrez/query.fcgi?cmd=search&amp;db=gene&amp;term=67709","67709")</f>
        <v>67709</v>
      </c>
      <c r="C20" s="5">
        <v>1.6329100558297001</v>
      </c>
      <c r="D20" s="2">
        <v>4.5621006414795504E-3</v>
      </c>
      <c r="E20" s="8">
        <v>5.46196470207835E-2</v>
      </c>
    </row>
    <row r="21" spans="1:5" x14ac:dyDescent="0.25">
      <c r="A21" s="1" t="s">
        <v>19</v>
      </c>
      <c r="B21" s="1" t="str">
        <f>HYPERLINK("http://www.ncbi.nlm.nih.gov/entrez/query.fcgi?cmd=search&amp;db=gene&amp;term=106757","106757")</f>
        <v>106757</v>
      </c>
      <c r="C21" s="5">
        <v>1.6196220608557601</v>
      </c>
      <c r="D21" s="2">
        <v>7.1485505737101097E-7</v>
      </c>
      <c r="E21" s="8">
        <v>4.0550181912897402E-4</v>
      </c>
    </row>
    <row r="22" spans="1:5" x14ac:dyDescent="0.25">
      <c r="A22" s="1" t="s">
        <v>103</v>
      </c>
      <c r="B22" s="1" t="str">
        <f>HYPERLINK("http://www.ncbi.nlm.nih.gov/entrez/query.fcgi?cmd=search&amp;db=gene&amp;term=69142","69142")</f>
        <v>69142</v>
      </c>
      <c r="C22" s="5">
        <v>1.6195065955993999</v>
      </c>
      <c r="D22" s="2">
        <v>3.4759981361709402E-5</v>
      </c>
      <c r="E22" s="8">
        <v>3.7918487352849401E-3</v>
      </c>
    </row>
    <row r="23" spans="1:5" x14ac:dyDescent="0.25">
      <c r="A23" s="1" t="s">
        <v>2</v>
      </c>
      <c r="B23" s="1" t="str">
        <f>HYPERLINK("http://www.ncbi.nlm.nih.gov/entrez/query.fcgi?cmd=search&amp;db=gene&amp;term=21418","21418")</f>
        <v>21418</v>
      </c>
      <c r="C23" s="5">
        <v>1.57774293180254</v>
      </c>
      <c r="D23" s="2">
        <v>3.8834828686162804E-9</v>
      </c>
      <c r="E23" s="8">
        <v>1.25477774420446E-5</v>
      </c>
    </row>
    <row r="24" spans="1:5" x14ac:dyDescent="0.25">
      <c r="A24" s="1" t="s">
        <v>304</v>
      </c>
      <c r="B24" s="1" t="str">
        <f>HYPERLINK("http://www.ncbi.nlm.nih.gov/entrez/query.fcgi?cmd=search&amp;db=gene&amp;term=320311","320311")</f>
        <v>320311</v>
      </c>
      <c r="C24" s="5">
        <v>1.5721861502373899</v>
      </c>
      <c r="D24" s="2">
        <v>4.5665238515102402E-4</v>
      </c>
      <c r="E24" s="8">
        <v>1.6985983563756399E-2</v>
      </c>
    </row>
    <row r="25" spans="1:5" x14ac:dyDescent="0.25">
      <c r="A25" s="1" t="s">
        <v>18</v>
      </c>
      <c r="B25" s="1" t="str">
        <f>HYPERLINK("http://www.ncbi.nlm.nih.gov/entrez/query.fcgi?cmd=search&amp;db=gene&amp;term=93890","93890")</f>
        <v>93890</v>
      </c>
      <c r="C25" s="5">
        <v>1.54598797876079</v>
      </c>
      <c r="D25" s="2">
        <v>6.7658078362065097E-7</v>
      </c>
      <c r="E25" s="8">
        <v>4.0399023361368998E-4</v>
      </c>
    </row>
    <row r="26" spans="1:5" x14ac:dyDescent="0.25">
      <c r="A26" s="1" t="s">
        <v>314</v>
      </c>
      <c r="B26" s="1" t="str">
        <f>HYPERLINK("http://www.ncbi.nlm.nih.gov/entrez/query.fcgi?cmd=search&amp;db=gene&amp;term=20319","20319")</f>
        <v>20319</v>
      </c>
      <c r="C26" s="5">
        <v>1.54530540998705</v>
      </c>
      <c r="D26" s="2">
        <v>4.84743487424444E-4</v>
      </c>
      <c r="E26" s="8">
        <v>1.7458472280807699E-2</v>
      </c>
    </row>
    <row r="27" spans="1:5" x14ac:dyDescent="0.25">
      <c r="A27" s="1" t="s">
        <v>805</v>
      </c>
      <c r="B27" s="1" t="str">
        <f>HYPERLINK("http://www.ncbi.nlm.nih.gov/entrez/query.fcgi?cmd=search&amp;db=gene&amp;term=19064","19064")</f>
        <v>19064</v>
      </c>
      <c r="C27" s="5">
        <v>1.54233073366087</v>
      </c>
      <c r="D27" s="2">
        <v>3.3825923049348701E-3</v>
      </c>
      <c r="E27" s="8">
        <v>4.74922820405747E-2</v>
      </c>
    </row>
    <row r="28" spans="1:5" x14ac:dyDescent="0.25">
      <c r="A28" s="1" t="s">
        <v>320</v>
      </c>
      <c r="B28" s="1" t="str">
        <f>HYPERLINK("http://www.ncbi.nlm.nih.gov/entrez/query.fcgi?cmd=search&amp;db=gene&amp;term=100303740","100303740")</f>
        <v>100303740</v>
      </c>
      <c r="C28" s="5">
        <v>1.53887990946671</v>
      </c>
      <c r="D28" s="2">
        <v>5.2307981141908001E-4</v>
      </c>
      <c r="E28" s="8">
        <v>1.8444240338792599E-2</v>
      </c>
    </row>
    <row r="29" spans="1:5" x14ac:dyDescent="0.25">
      <c r="A29" s="1" t="s">
        <v>22</v>
      </c>
      <c r="B29" s="1" t="str">
        <f>HYPERLINK("http://www.ncbi.nlm.nih.gov/entrez/query.fcgi?cmd=search&amp;db=gene&amp;term=93888","93888")</f>
        <v>93888</v>
      </c>
      <c r="C29" s="5">
        <v>1.52752227278466</v>
      </c>
      <c r="D29" s="2">
        <v>9.4968653785443301E-7</v>
      </c>
      <c r="E29" s="8">
        <v>4.6844353998932401E-4</v>
      </c>
    </row>
    <row r="30" spans="1:5" x14ac:dyDescent="0.25">
      <c r="A30" s="1" t="s">
        <v>65</v>
      </c>
      <c r="B30" s="1" t="str">
        <f>HYPERLINK("http://www.ncbi.nlm.nih.gov/entrez/query.fcgi?cmd=search&amp;db=gene&amp;term=100306944","100306944")</f>
        <v>100306944</v>
      </c>
      <c r="C30" s="5">
        <v>1.5234202800191301</v>
      </c>
      <c r="D30" s="2">
        <v>1.0370532856240899E-5</v>
      </c>
      <c r="E30" s="8">
        <v>1.7342279544200099E-3</v>
      </c>
    </row>
    <row r="31" spans="1:5" x14ac:dyDescent="0.25">
      <c r="A31" s="1" t="s">
        <v>1154</v>
      </c>
      <c r="B31" s="1" t="str">
        <f>HYPERLINK("http://www.ncbi.nlm.nih.gov/entrez/query.fcgi?cmd=search&amp;db=gene&amp;term=72397","72397")</f>
        <v>72397</v>
      </c>
      <c r="C31" s="5">
        <v>1.5166798447784999</v>
      </c>
      <c r="D31" s="2">
        <v>6.8601402642396404E-3</v>
      </c>
      <c r="E31" s="8">
        <v>6.7232663197182393E-2</v>
      </c>
    </row>
    <row r="32" spans="1:5" x14ac:dyDescent="0.25">
      <c r="A32" s="1" t="s">
        <v>1156</v>
      </c>
      <c r="B32" s="1" t="str">
        <f>HYPERLINK("http://www.ncbi.nlm.nih.gov/entrez/query.fcgi?cmd=search&amp;db=gene&amp;term=114304","114304")</f>
        <v>114304</v>
      </c>
      <c r="C32" s="5">
        <v>1.50780861634943</v>
      </c>
      <c r="D32" s="2">
        <v>6.8678204168308703E-3</v>
      </c>
      <c r="E32" s="8">
        <v>6.7232663197182393E-2</v>
      </c>
    </row>
    <row r="33" spans="1:5" x14ac:dyDescent="0.25">
      <c r="A33" s="1" t="s">
        <v>188</v>
      </c>
      <c r="B33" s="1" t="str">
        <f>HYPERLINK("http://www.ncbi.nlm.nih.gov/entrez/query.fcgi?cmd=search&amp;db=gene&amp;term=68396","68396")</f>
        <v>68396</v>
      </c>
      <c r="C33" s="5">
        <v>1.5022212384413201</v>
      </c>
      <c r="D33" s="2">
        <v>1.8722265088433299E-4</v>
      </c>
      <c r="E33" s="8">
        <v>1.11852183340613E-2</v>
      </c>
    </row>
    <row r="34" spans="1:5" x14ac:dyDescent="0.25">
      <c r="A34" s="1" t="s">
        <v>88</v>
      </c>
      <c r="B34" s="1" t="str">
        <f>HYPERLINK("http://www.ncbi.nlm.nih.gov/entrez/query.fcgi?cmd=search&amp;db=gene&amp;term=18609","18609")</f>
        <v>18609</v>
      </c>
      <c r="C34" s="5">
        <v>1.4944568345837299</v>
      </c>
      <c r="D34" s="2">
        <v>1.97266996799783E-5</v>
      </c>
      <c r="E34" s="8">
        <v>2.5146018733466099E-3</v>
      </c>
    </row>
    <row r="35" spans="1:5" x14ac:dyDescent="0.25">
      <c r="A35" s="1" t="s">
        <v>508</v>
      </c>
      <c r="B35" s="1" t="str">
        <f>HYPERLINK("http://www.ncbi.nlm.nih.gov/entrez/query.fcgi?cmd=search&amp;db=gene&amp;term=246048","246048")</f>
        <v>246048</v>
      </c>
      <c r="C35" s="5">
        <v>1.4847186985226699</v>
      </c>
      <c r="D35" s="2">
        <v>1.3978105277048199E-3</v>
      </c>
      <c r="E35" s="8">
        <v>3.1094454300657999E-2</v>
      </c>
    </row>
    <row r="36" spans="1:5" x14ac:dyDescent="0.25">
      <c r="A36" s="1" t="s">
        <v>16</v>
      </c>
      <c r="B36" s="1" t="str">
        <f>HYPERLINK("http://www.ncbi.nlm.nih.gov/entrez/query.fcgi?cmd=search&amp;db=gene&amp;term=93892","93892")</f>
        <v>93892</v>
      </c>
      <c r="C36" s="5">
        <v>1.47783495170006</v>
      </c>
      <c r="D36" s="2">
        <v>5.4759972289986102E-7</v>
      </c>
      <c r="E36" s="8">
        <v>3.65442545064842E-4</v>
      </c>
    </row>
    <row r="37" spans="1:5" x14ac:dyDescent="0.25">
      <c r="A37" s="1" t="s">
        <v>278</v>
      </c>
      <c r="B37" s="1" t="str">
        <f>HYPERLINK("http://www.ncbi.nlm.nih.gov/entrez/query.fcgi?cmd=search&amp;db=gene&amp;term=226564","226564")</f>
        <v>226564</v>
      </c>
      <c r="C37" s="5">
        <v>1.4743663510382801</v>
      </c>
      <c r="D37" s="2">
        <v>3.8858678484721099E-4</v>
      </c>
      <c r="E37" s="8">
        <v>1.5735102549919E-2</v>
      </c>
    </row>
    <row r="38" spans="1:5" x14ac:dyDescent="0.25">
      <c r="A38" s="1" t="s">
        <v>749</v>
      </c>
      <c r="B38" s="1" t="str">
        <f>HYPERLINK("http://www.ncbi.nlm.nih.gov/entrez/query.fcgi?cmd=search&amp;db=gene&amp;term=16425","16425")</f>
        <v>16425</v>
      </c>
      <c r="C38" s="5">
        <v>1.4721349962661501</v>
      </c>
      <c r="D38" s="2">
        <v>3.0420867240339398E-3</v>
      </c>
      <c r="E38" s="8">
        <v>4.5955074830160397E-2</v>
      </c>
    </row>
    <row r="39" spans="1:5" x14ac:dyDescent="0.25">
      <c r="A39" s="1" t="s">
        <v>49</v>
      </c>
      <c r="B39" s="1" t="str">
        <f>HYPERLINK("http://www.ncbi.nlm.nih.gov/entrez/query.fcgi?cmd=search&amp;db=gene&amp;term=67432","67432")</f>
        <v>67432</v>
      </c>
      <c r="C39" s="5">
        <v>1.47196756090807</v>
      </c>
      <c r="D39" s="2">
        <v>5.71170418917077E-6</v>
      </c>
      <c r="E39" s="8">
        <v>1.2959866004463401E-3</v>
      </c>
    </row>
    <row r="40" spans="1:5" x14ac:dyDescent="0.25">
      <c r="A40" s="1" t="s">
        <v>13</v>
      </c>
      <c r="B40" s="1" t="str">
        <f>HYPERLINK("http://www.ncbi.nlm.nih.gov/entrez/query.fcgi?cmd=search&amp;db=gene&amp;term=57276","57276")</f>
        <v>57276</v>
      </c>
      <c r="C40" s="5">
        <v>1.4514980469455401</v>
      </c>
      <c r="D40" s="2">
        <v>3.25546770429952E-7</v>
      </c>
      <c r="E40" s="8">
        <v>2.6380933801041002E-4</v>
      </c>
    </row>
    <row r="41" spans="1:5" x14ac:dyDescent="0.25">
      <c r="A41" s="1" t="s">
        <v>738</v>
      </c>
      <c r="B41" s="1" t="str">
        <f>HYPERLINK("http://www.ncbi.nlm.nih.gov/entrez/query.fcgi?cmd=search&amp;db=gene&amp;term=66725","66725")</f>
        <v>66725</v>
      </c>
      <c r="C41" s="5">
        <v>1.4382609224022</v>
      </c>
      <c r="D41" s="2">
        <v>2.8850275774852099E-3</v>
      </c>
      <c r="E41" s="8">
        <v>4.4131580072710397E-2</v>
      </c>
    </row>
    <row r="42" spans="1:5" x14ac:dyDescent="0.25">
      <c r="A42" s="1" t="s">
        <v>51</v>
      </c>
      <c r="B42" s="1" t="str">
        <f>HYPERLINK("http://www.ncbi.nlm.nih.gov/entrez/query.fcgi?cmd=search&amp;db=gene&amp;term=22371","22371")</f>
        <v>22371</v>
      </c>
      <c r="C42" s="5">
        <v>1.4339211316460001</v>
      </c>
      <c r="D42" s="2">
        <v>6.4020564527478302E-6</v>
      </c>
      <c r="E42" s="8">
        <v>1.3967573463843099E-3</v>
      </c>
    </row>
    <row r="43" spans="1:5" x14ac:dyDescent="0.25">
      <c r="A43" s="1" t="s">
        <v>860</v>
      </c>
      <c r="B43" s="1" t="str">
        <f>HYPERLINK("http://www.ncbi.nlm.nih.gov/entrez/query.fcgi?cmd=search&amp;db=gene&amp;term=30805","30805")</f>
        <v>30805</v>
      </c>
      <c r="C43" s="5">
        <v>1.4338565540158801</v>
      </c>
      <c r="D43" s="2">
        <v>3.8003426231667499E-3</v>
      </c>
      <c r="E43" s="8">
        <v>5.0017305874555398E-2</v>
      </c>
    </row>
    <row r="44" spans="1:5" x14ac:dyDescent="0.25">
      <c r="A44" s="1" t="s">
        <v>200</v>
      </c>
      <c r="B44" s="1" t="str">
        <f>HYPERLINK("http://www.ncbi.nlm.nih.gov/entrez/query.fcgi?cmd=search&amp;db=gene&amp;term=93883","93883")</f>
        <v>93883</v>
      </c>
      <c r="C44" s="5">
        <v>1.4337902930641999</v>
      </c>
      <c r="D44" s="2">
        <v>2.1406709724969299E-4</v>
      </c>
      <c r="E44" s="8">
        <v>1.20825519511114E-2</v>
      </c>
    </row>
    <row r="45" spans="1:5" x14ac:dyDescent="0.25">
      <c r="A45" s="1" t="s">
        <v>433</v>
      </c>
      <c r="B45" s="1" t="str">
        <f>HYPERLINK("http://www.ncbi.nlm.nih.gov/entrez/query.fcgi?cmd=search&amp;db=gene&amp;term=109901","109901")</f>
        <v>109901</v>
      </c>
      <c r="C45" s="5">
        <v>1.41628625881365</v>
      </c>
      <c r="D45" s="2">
        <v>9.7287539190471495E-4</v>
      </c>
      <c r="E45" s="8">
        <v>2.5431518791921699E-2</v>
      </c>
    </row>
    <row r="46" spans="1:5" x14ac:dyDescent="0.25">
      <c r="A46" s="1" t="s">
        <v>891</v>
      </c>
      <c r="B46" s="1" t="str">
        <f>HYPERLINK("http://www.ncbi.nlm.nih.gov/entrez/query.fcgi?cmd=search&amp;db=gene&amp;term=20965","20965")</f>
        <v>20965</v>
      </c>
      <c r="C46" s="5">
        <v>1.41406561324664</v>
      </c>
      <c r="D46" s="2">
        <v>4.0509364547642902E-3</v>
      </c>
      <c r="E46" s="8">
        <v>5.1411893962437998E-2</v>
      </c>
    </row>
    <row r="47" spans="1:5" x14ac:dyDescent="0.25">
      <c r="A47" s="1" t="s">
        <v>547</v>
      </c>
      <c r="B47" s="1" t="str">
        <f>HYPERLINK("http://www.ncbi.nlm.nih.gov/entrez/query.fcgi?cmd=search&amp;db=gene&amp;term=70503","70503")</f>
        <v>70503</v>
      </c>
      <c r="C47" s="5">
        <v>1.4075434774322599</v>
      </c>
      <c r="D47" s="2">
        <v>1.6910815868733701E-3</v>
      </c>
      <c r="E47" s="8">
        <v>3.4921608726793799E-2</v>
      </c>
    </row>
    <row r="48" spans="1:5" x14ac:dyDescent="0.25">
      <c r="A48" s="1" t="s">
        <v>614</v>
      </c>
      <c r="B48" s="1" t="str">
        <f>HYPERLINK("http://www.ncbi.nlm.nih.gov/entrez/query.fcgi?cmd=search&amp;db=gene&amp;term=15567","15567")</f>
        <v>15567</v>
      </c>
      <c r="C48" s="5">
        <v>1.4072598852620399</v>
      </c>
      <c r="D48" s="2">
        <v>2.0373359935803598E-3</v>
      </c>
      <c r="E48" s="8">
        <v>3.7473386140549597E-2</v>
      </c>
    </row>
    <row r="49" spans="1:5" x14ac:dyDescent="0.25">
      <c r="A49" s="1" t="s">
        <v>420</v>
      </c>
      <c r="B49" s="1" t="str">
        <f>HYPERLINK("http://www.ncbi.nlm.nih.gov/entrez/query.fcgi?cmd=search&amp;db=gene&amp;term=103149","103149")</f>
        <v>103149</v>
      </c>
      <c r="C49" s="5">
        <v>1.4069622503508601</v>
      </c>
      <c r="D49" s="2">
        <v>9.1734476819160804E-4</v>
      </c>
      <c r="E49" s="8">
        <v>2.4661957142824899E-2</v>
      </c>
    </row>
    <row r="50" spans="1:5" x14ac:dyDescent="0.25">
      <c r="A50" s="1" t="s">
        <v>201</v>
      </c>
      <c r="B50" s="1" t="str">
        <f>HYPERLINK("http://www.ncbi.nlm.nih.gov/entrez/query.fcgi?cmd=search&amp;db=gene&amp;term=12818","12818")</f>
        <v>12818</v>
      </c>
      <c r="C50" s="5">
        <v>1.40664502631206</v>
      </c>
      <c r="D50" s="2">
        <v>2.1690061018908601E-4</v>
      </c>
      <c r="E50" s="8">
        <v>1.2134025697288E-2</v>
      </c>
    </row>
    <row r="51" spans="1:5" x14ac:dyDescent="0.25">
      <c r="A51" s="1" t="s">
        <v>46</v>
      </c>
      <c r="B51" s="1" t="str">
        <f>HYPERLINK("http://www.ncbi.nlm.nih.gov/entrez/query.fcgi?cmd=search&amp;db=gene&amp;term=93891","93891")</f>
        <v>93891</v>
      </c>
      <c r="C51" s="5">
        <v>1.4039302794497801</v>
      </c>
      <c r="D51" s="2">
        <v>5.4358288090750102E-6</v>
      </c>
      <c r="E51" s="8">
        <v>1.29291236767862E-3</v>
      </c>
    </row>
    <row r="52" spans="1:5" x14ac:dyDescent="0.25">
      <c r="A52" s="1" t="s">
        <v>105</v>
      </c>
      <c r="B52" s="1" t="str">
        <f>HYPERLINK("http://www.ncbi.nlm.nih.gov/entrez/query.fcgi?cmd=search&amp;db=gene&amp;term=231162","231162")</f>
        <v>231162</v>
      </c>
      <c r="C52" s="5">
        <v>1.4037202236055399</v>
      </c>
      <c r="D52" s="2">
        <v>3.9251076129342997E-5</v>
      </c>
      <c r="E52" s="8">
        <v>4.2009790073120898E-3</v>
      </c>
    </row>
    <row r="53" spans="1:5" x14ac:dyDescent="0.25">
      <c r="A53" s="1" t="s">
        <v>1300</v>
      </c>
      <c r="B53" s="1" t="str">
        <f>HYPERLINK("http://www.ncbi.nlm.nih.gov/entrez/query.fcgi?cmd=search&amp;db=gene&amp;term=15212","15212")</f>
        <v>15212</v>
      </c>
      <c r="C53" s="5">
        <v>1.40129037533543</v>
      </c>
      <c r="D53" s="2">
        <v>8.80070050016157E-3</v>
      </c>
      <c r="E53" s="8">
        <v>7.6685113706680699E-2</v>
      </c>
    </row>
    <row r="54" spans="1:5" x14ac:dyDescent="0.25">
      <c r="A54" s="1" t="s">
        <v>170</v>
      </c>
      <c r="B54" s="1" t="str">
        <f>HYPERLINK("http://www.ncbi.nlm.nih.gov/entrez/query.fcgi?cmd=search&amp;db=gene&amp;term=72361","72361")</f>
        <v>72361</v>
      </c>
      <c r="C54" s="5">
        <v>1.4001987634881301</v>
      </c>
      <c r="D54" s="2">
        <v>1.51729856045613E-4</v>
      </c>
      <c r="E54" s="8">
        <v>1.00254331048799E-2</v>
      </c>
    </row>
    <row r="55" spans="1:5" x14ac:dyDescent="0.25">
      <c r="A55" s="1" t="s">
        <v>230</v>
      </c>
      <c r="B55" s="1" t="str">
        <f>HYPERLINK("http://www.ncbi.nlm.nih.gov/entrez/query.fcgi?cmd=search&amp;db=gene&amp;term=72045","72045")</f>
        <v>72045</v>
      </c>
      <c r="C55" s="5">
        <v>1.3996403800564701</v>
      </c>
      <c r="D55" s="2">
        <v>2.7945582965327502E-4</v>
      </c>
      <c r="E55" s="8">
        <v>1.37247992981188E-2</v>
      </c>
    </row>
    <row r="56" spans="1:5" x14ac:dyDescent="0.25">
      <c r="A56" s="1" t="s">
        <v>1050</v>
      </c>
      <c r="B56" s="1" t="str">
        <f>HYPERLINK("http://www.ncbi.nlm.nih.gov/entrez/query.fcgi?cmd=search&amp;db=gene&amp;term=387161","387161")</f>
        <v>387161</v>
      </c>
      <c r="C56" s="5">
        <v>1.3949754219305801</v>
      </c>
      <c r="D56" s="2">
        <v>5.7496116843354103E-3</v>
      </c>
      <c r="E56" s="8">
        <v>6.2005124391851602E-2</v>
      </c>
    </row>
    <row r="57" spans="1:5" x14ac:dyDescent="0.25">
      <c r="A57" s="1" t="s">
        <v>1256</v>
      </c>
      <c r="B57" s="1" t="str">
        <f>HYPERLINK("http://www.ncbi.nlm.nih.gov/entrez/query.fcgi?cmd=search&amp;db=gene&amp;term=227327","227327")</f>
        <v>227327</v>
      </c>
      <c r="C57" s="5">
        <v>1.3919053435062101</v>
      </c>
      <c r="D57" s="2">
        <v>8.2079650442548092E-3</v>
      </c>
      <c r="E57" s="8">
        <v>7.3996727977091406E-2</v>
      </c>
    </row>
    <row r="58" spans="1:5" x14ac:dyDescent="0.25">
      <c r="A58" s="1" t="s">
        <v>519</v>
      </c>
      <c r="B58" s="1" t="str">
        <f>HYPERLINK("http://www.ncbi.nlm.nih.gov/entrez/query.fcgi?cmd=search&amp;db=gene&amp;term=12373","12373")</f>
        <v>12373</v>
      </c>
      <c r="C58" s="5">
        <v>1.39108466830777</v>
      </c>
      <c r="D58" s="2">
        <v>1.4782857706452401E-3</v>
      </c>
      <c r="E58" s="8">
        <v>3.2190333920459099E-2</v>
      </c>
    </row>
    <row r="59" spans="1:5" x14ac:dyDescent="0.25">
      <c r="A59" s="1" t="s">
        <v>156</v>
      </c>
      <c r="B59" s="1" t="str">
        <f>HYPERLINK("http://www.ncbi.nlm.nih.gov/entrez/query.fcgi?cmd=search&amp;db=gene&amp;term=192136","192136")</f>
        <v>192136</v>
      </c>
      <c r="C59" s="5">
        <v>1.3882453167052899</v>
      </c>
      <c r="D59" s="2">
        <v>1.12335160961763E-4</v>
      </c>
      <c r="E59" s="8">
        <v>8.1174732849855404E-3</v>
      </c>
    </row>
    <row r="60" spans="1:5" x14ac:dyDescent="0.25">
      <c r="A60" s="1" t="s">
        <v>12</v>
      </c>
      <c r="B60" s="1" t="str">
        <f>HYPERLINK("http://www.ncbi.nlm.nih.gov/entrez/query.fcgi?cmd=search&amp;db=gene&amp;term=386463","386463")</f>
        <v>386463</v>
      </c>
      <c r="C60" s="5">
        <v>1.3853030677231599</v>
      </c>
      <c r="D60" s="2">
        <v>1.9782715510174901E-7</v>
      </c>
      <c r="E60" s="8">
        <v>1.72642359055786E-4</v>
      </c>
    </row>
    <row r="61" spans="1:5" x14ac:dyDescent="0.25">
      <c r="A61" s="1" t="s">
        <v>328</v>
      </c>
      <c r="B61" s="1" t="str">
        <f>HYPERLINK("http://www.ncbi.nlm.nih.gov/entrez/query.fcgi?cmd=search&amp;db=gene&amp;term=271375","271375")</f>
        <v>271375</v>
      </c>
      <c r="C61" s="5">
        <v>1.3827640760740001</v>
      </c>
      <c r="D61" s="2">
        <v>5.4456828905369303E-4</v>
      </c>
      <c r="E61" s="8">
        <v>1.87785155766125E-2</v>
      </c>
    </row>
    <row r="62" spans="1:5" x14ac:dyDescent="0.25">
      <c r="A62" s="1" t="s">
        <v>502</v>
      </c>
      <c r="B62" s="1" t="str">
        <f>HYPERLINK("http://www.ncbi.nlm.nih.gov/entrez/query.fcgi?cmd=search&amp;db=gene&amp;term=19850","19850")</f>
        <v>19850</v>
      </c>
      <c r="C62" s="5">
        <v>1.3827357248435499</v>
      </c>
      <c r="D62" s="2">
        <v>1.3623605276153999E-3</v>
      </c>
      <c r="E62" s="8">
        <v>3.0666649120720899E-2</v>
      </c>
    </row>
    <row r="63" spans="1:5" x14ac:dyDescent="0.25">
      <c r="A63" s="1" t="s">
        <v>835</v>
      </c>
      <c r="B63" s="1" t="str">
        <f>HYPERLINK("http://www.ncbi.nlm.nih.gov/entrez/query.fcgi?cmd=search&amp;db=gene&amp;term=20448","20448")</f>
        <v>20448</v>
      </c>
      <c r="C63" s="5">
        <v>1.3705868164377299</v>
      </c>
      <c r="D63" s="2">
        <v>3.5962945066603199E-3</v>
      </c>
      <c r="E63" s="8">
        <v>4.8745507931790097E-2</v>
      </c>
    </row>
    <row r="64" spans="1:5" x14ac:dyDescent="0.25">
      <c r="A64" s="1" t="s">
        <v>1018</v>
      </c>
      <c r="B64" s="1" t="str">
        <f>HYPERLINK("http://www.ncbi.nlm.nih.gov/entrez/query.fcgi?cmd=search&amp;db=gene&amp;term=243277","243277")</f>
        <v>243277</v>
      </c>
      <c r="C64" s="5">
        <v>1.3696825332115501</v>
      </c>
      <c r="D64" s="2">
        <v>5.3881180345409802E-3</v>
      </c>
      <c r="E64" s="8">
        <v>5.9747369782912202E-2</v>
      </c>
    </row>
    <row r="65" spans="1:5" x14ac:dyDescent="0.25">
      <c r="A65" s="1" t="s">
        <v>52</v>
      </c>
      <c r="B65" s="1" t="str">
        <f>HYPERLINK("http://www.ncbi.nlm.nih.gov/entrez/query.fcgi?cmd=search&amp;db=gene&amp;term=436583","436583")</f>
        <v>436583</v>
      </c>
      <c r="C65" s="5">
        <v>1.3662098602122299</v>
      </c>
      <c r="D65" s="2">
        <v>6.6027633489618196E-6</v>
      </c>
      <c r="E65" s="8">
        <v>1.4133661012418501E-3</v>
      </c>
    </row>
    <row r="66" spans="1:5" x14ac:dyDescent="0.25">
      <c r="A66" s="1" t="s">
        <v>506</v>
      </c>
      <c r="B66" s="1" t="str">
        <f>HYPERLINK("http://www.ncbi.nlm.nih.gov/entrez/query.fcgi?cmd=search&amp;db=gene&amp;term=208213","208213")</f>
        <v>208213</v>
      </c>
      <c r="C66" s="5">
        <v>1.3650451868253299</v>
      </c>
      <c r="D66" s="2">
        <v>1.39450909564443E-3</v>
      </c>
      <c r="E66" s="8">
        <v>3.1094454300657999E-2</v>
      </c>
    </row>
    <row r="67" spans="1:5" x14ac:dyDescent="0.25">
      <c r="A67" s="1" t="s">
        <v>161</v>
      </c>
      <c r="B67" s="1" t="str">
        <f>HYPERLINK("http://www.ncbi.nlm.nih.gov/entrez/query.fcgi?cmd=search&amp;db=gene&amp;term=238055","238055")</f>
        <v>238055</v>
      </c>
      <c r="C67" s="5">
        <v>1.3514198544356599</v>
      </c>
      <c r="D67" s="2">
        <v>1.17924573676431E-4</v>
      </c>
      <c r="E67" s="8">
        <v>8.2583656666790507E-3</v>
      </c>
    </row>
    <row r="68" spans="1:5" x14ac:dyDescent="0.25">
      <c r="A68" s="1" t="s">
        <v>276</v>
      </c>
      <c r="B68" s="1" t="str">
        <f>HYPERLINK("http://www.ncbi.nlm.nih.gov/entrez/query.fcgi?cmd=search&amp;db=gene&amp;term=78751","78751")</f>
        <v>78751</v>
      </c>
      <c r="C68" s="5">
        <v>1.3511016802820499</v>
      </c>
      <c r="D68" s="2">
        <v>3.8794177855128197E-4</v>
      </c>
      <c r="E68" s="8">
        <v>1.5735102549919E-2</v>
      </c>
    </row>
    <row r="69" spans="1:5" x14ac:dyDescent="0.25">
      <c r="A69" s="1" t="s">
        <v>1117</v>
      </c>
      <c r="B69" s="1" t="str">
        <f>HYPERLINK("http://www.ncbi.nlm.nih.gov/entrez/query.fcgi?cmd=search&amp;db=gene&amp;term=14411","14411")</f>
        <v>14411</v>
      </c>
      <c r="C69" s="5">
        <v>1.33661938235069</v>
      </c>
      <c r="D69" s="2">
        <v>6.4403801423249503E-3</v>
      </c>
      <c r="E69" s="8">
        <v>6.5295946897994603E-2</v>
      </c>
    </row>
    <row r="70" spans="1:5" x14ac:dyDescent="0.25">
      <c r="A70" s="1" t="s">
        <v>93</v>
      </c>
      <c r="B70" s="1" t="str">
        <f>HYPERLINK("http://www.ncbi.nlm.nih.gov/entrez/query.fcgi?cmd=search&amp;db=gene&amp;term=353282","353282")</f>
        <v>353282</v>
      </c>
      <c r="C70" s="5">
        <v>1.3314814157991901</v>
      </c>
      <c r="D70" s="2">
        <v>2.73229320515433E-5</v>
      </c>
      <c r="E70" s="8">
        <v>3.2976477037816401E-3</v>
      </c>
    </row>
    <row r="71" spans="1:5" x14ac:dyDescent="0.25">
      <c r="A71" s="1" t="s">
        <v>846</v>
      </c>
      <c r="B71" s="1" t="str">
        <f>HYPERLINK("http://www.ncbi.nlm.nih.gov/entrez/query.fcgi?cmd=search&amp;db=gene&amp;term=12869","12869")</f>
        <v>12869</v>
      </c>
      <c r="C71" s="5">
        <v>1.33045908869921</v>
      </c>
      <c r="D71" s="2">
        <v>3.6975347062675498E-3</v>
      </c>
      <c r="E71" s="8">
        <v>4.9395356523456099E-2</v>
      </c>
    </row>
    <row r="72" spans="1:5" x14ac:dyDescent="0.25">
      <c r="A72" s="1" t="s">
        <v>91</v>
      </c>
      <c r="B72" s="1" t="str">
        <f>HYPERLINK("http://www.ncbi.nlm.nih.gov/entrez/query.fcgi?cmd=search&amp;db=gene&amp;term=66765","66765")</f>
        <v>66765</v>
      </c>
      <c r="C72" s="5">
        <v>1.3300824873144601</v>
      </c>
      <c r="D72" s="2">
        <v>2.5514156967831901E-5</v>
      </c>
      <c r="E72" s="8">
        <v>3.11974919125171E-3</v>
      </c>
    </row>
    <row r="73" spans="1:5" x14ac:dyDescent="0.25">
      <c r="A73" s="1" t="s">
        <v>189</v>
      </c>
      <c r="B73" s="1" t="str">
        <f>HYPERLINK("http://www.ncbi.nlm.nih.gov/entrez/query.fcgi?cmd=search&amp;db=gene&amp;term=14115","14115")</f>
        <v>14115</v>
      </c>
      <c r="C73" s="5">
        <v>1.3235862869436701</v>
      </c>
      <c r="D73" s="2">
        <v>1.8808489666755101E-4</v>
      </c>
      <c r="E73" s="8">
        <v>1.11852183340613E-2</v>
      </c>
    </row>
    <row r="74" spans="1:5" x14ac:dyDescent="0.25">
      <c r="A74" s="1" t="s">
        <v>712</v>
      </c>
      <c r="B74" s="1" t="str">
        <f>HYPERLINK("http://www.ncbi.nlm.nih.gov/entrez/query.fcgi?cmd=search&amp;db=gene&amp;term=76477","76477")</f>
        <v>76477</v>
      </c>
      <c r="C74" s="5">
        <v>1.3194601283866201</v>
      </c>
      <c r="D74" s="2">
        <v>2.6704448938617001E-3</v>
      </c>
      <c r="E74" s="8">
        <v>4.23793848459929E-2</v>
      </c>
    </row>
    <row r="75" spans="1:5" x14ac:dyDescent="0.25">
      <c r="A75" s="1" t="s">
        <v>116</v>
      </c>
      <c r="B75" s="1" t="str">
        <f>HYPERLINK("http://www.ncbi.nlm.nih.gov/entrez/query.fcgi?cmd=search&amp;db=gene&amp;term=12268","12268")</f>
        <v>12268</v>
      </c>
      <c r="C75" s="5">
        <v>1.3168630364428899</v>
      </c>
      <c r="D75" s="2">
        <v>5.9838314927507201E-5</v>
      </c>
      <c r="E75" s="8">
        <v>5.8022749122106296E-3</v>
      </c>
    </row>
    <row r="76" spans="1:5" x14ac:dyDescent="0.25">
      <c r="A76" s="1" t="s">
        <v>334</v>
      </c>
      <c r="B76" s="1" t="str">
        <f>HYPERLINK("http://www.ncbi.nlm.nih.gov/entrez/query.fcgi?cmd=search&amp;db=gene&amp;term=14463","14463")</f>
        <v>14463</v>
      </c>
      <c r="C76" s="5">
        <v>1.31395408155358</v>
      </c>
      <c r="D76" s="2">
        <v>5.6677024216211802E-4</v>
      </c>
      <c r="E76" s="8">
        <v>1.91931120561518E-2</v>
      </c>
    </row>
    <row r="77" spans="1:5" x14ac:dyDescent="0.25">
      <c r="A77" s="1" t="s">
        <v>134</v>
      </c>
      <c r="B77" s="1" t="str">
        <f>HYPERLINK("http://www.ncbi.nlm.nih.gov/entrez/query.fcgi?cmd=search&amp;db=gene&amp;term=269788","269788")</f>
        <v>269788</v>
      </c>
      <c r="C77" s="5">
        <v>1.31273838411305</v>
      </c>
      <c r="D77" s="2">
        <v>8.8755369635595799E-5</v>
      </c>
      <c r="E77" s="8">
        <v>7.4587435797040203E-3</v>
      </c>
    </row>
    <row r="78" spans="1:5" x14ac:dyDescent="0.25">
      <c r="A78" s="1" t="s">
        <v>470</v>
      </c>
      <c r="B78" s="1" t="str">
        <f>HYPERLINK("http://www.ncbi.nlm.nih.gov/entrez/query.fcgi?cmd=search&amp;db=gene&amp;term=102294","102294")</f>
        <v>102294</v>
      </c>
      <c r="C78" s="5">
        <v>1.3109832353253099</v>
      </c>
      <c r="D78" s="2">
        <v>1.18401939021595E-3</v>
      </c>
      <c r="E78" s="8">
        <v>2.84591303323538E-2</v>
      </c>
    </row>
    <row r="79" spans="1:5" x14ac:dyDescent="0.25">
      <c r="A79" s="1" t="s">
        <v>264</v>
      </c>
      <c r="B79" s="1" t="str">
        <f>HYPERLINK("http://www.ncbi.nlm.nih.gov/entrez/query.fcgi?cmd=search&amp;db=gene&amp;term=109731","109731")</f>
        <v>109731</v>
      </c>
      <c r="C79" s="5">
        <v>1.3076525270166901</v>
      </c>
      <c r="D79" s="2">
        <v>3.5614337715195198E-4</v>
      </c>
      <c r="E79" s="8">
        <v>1.5246979176605099E-2</v>
      </c>
    </row>
    <row r="80" spans="1:5" x14ac:dyDescent="0.25">
      <c r="A80" s="1" t="s">
        <v>48</v>
      </c>
      <c r="B80" s="1" t="str">
        <f>HYPERLINK("http://www.ncbi.nlm.nih.gov/entrez/query.fcgi?cmd=search&amp;db=gene&amp;term=64291","64291")</f>
        <v>64291</v>
      </c>
      <c r="C80" s="5">
        <v>1.3062344776046599</v>
      </c>
      <c r="D80" s="2">
        <v>5.6587807510943799E-6</v>
      </c>
      <c r="E80" s="8">
        <v>1.2959866004463401E-3</v>
      </c>
    </row>
    <row r="81" spans="1:5" x14ac:dyDescent="0.25">
      <c r="A81" s="1" t="s">
        <v>1190</v>
      </c>
      <c r="B81" s="1" t="str">
        <f>HYPERLINK("http://www.ncbi.nlm.nih.gov/entrez/query.fcgi?cmd=search&amp;db=gene&amp;term=56318","56318")</f>
        <v>56318</v>
      </c>
      <c r="C81" s="5">
        <v>1.30536750584061</v>
      </c>
      <c r="D81" s="2">
        <v>7.2199931633694101E-3</v>
      </c>
      <c r="E81" s="8">
        <v>6.8717181695305801E-2</v>
      </c>
    </row>
    <row r="82" spans="1:5" x14ac:dyDescent="0.25">
      <c r="A82" s="1" t="s">
        <v>212</v>
      </c>
      <c r="B82" s="1" t="str">
        <f>HYPERLINK("http://www.ncbi.nlm.nih.gov/entrez/query.fcgi?cmd=search&amp;db=gene&amp;term=68519","68519")</f>
        <v>68519</v>
      </c>
      <c r="C82" s="5">
        <v>1.3045629970018</v>
      </c>
      <c r="D82" s="2">
        <v>2.31241468306997E-4</v>
      </c>
      <c r="E82" s="8">
        <v>1.22754413870041E-2</v>
      </c>
    </row>
    <row r="83" spans="1:5" x14ac:dyDescent="0.25">
      <c r="A83" s="1" t="s">
        <v>811</v>
      </c>
      <c r="B83" s="1" t="str">
        <f>HYPERLINK("http://www.ncbi.nlm.nih.gov/entrez/query.fcgi?cmd=search&amp;db=gene&amp;term=94224","94224")</f>
        <v>94224</v>
      </c>
      <c r="C83" s="5">
        <v>1.3044198999040599</v>
      </c>
      <c r="D83" s="2">
        <v>3.43570843687813E-3</v>
      </c>
      <c r="E83" s="8">
        <v>4.7776310216805298E-2</v>
      </c>
    </row>
    <row r="84" spans="1:5" x14ac:dyDescent="0.25">
      <c r="A84" s="1" t="s">
        <v>297</v>
      </c>
      <c r="B84" s="1" t="str">
        <f>HYPERLINK("http://www.ncbi.nlm.nih.gov/entrez/query.fcgi?cmd=search&amp;db=gene&amp;term=66857","66857")</f>
        <v>66857</v>
      </c>
      <c r="C84" s="5">
        <v>1.3028006806610299</v>
      </c>
      <c r="D84" s="2">
        <v>4.42688762877896E-4</v>
      </c>
      <c r="E84" s="8">
        <v>1.6820736796948101E-2</v>
      </c>
    </row>
    <row r="85" spans="1:5" x14ac:dyDescent="0.25">
      <c r="A85" s="1" t="s">
        <v>481</v>
      </c>
      <c r="B85" s="1" t="str">
        <f>HYPERLINK("http://www.ncbi.nlm.nih.gov/entrez/query.fcgi?cmd=search&amp;db=gene&amp;term=320352","320352")</f>
        <v>320352</v>
      </c>
      <c r="C85" s="5">
        <v>1.30046942817001</v>
      </c>
      <c r="D85" s="2">
        <v>1.2509855977633801E-3</v>
      </c>
      <c r="E85" s="8">
        <v>2.9313951228297701E-2</v>
      </c>
    </row>
    <row r="86" spans="1:5" x14ac:dyDescent="0.25">
      <c r="A86" s="1" t="s">
        <v>620</v>
      </c>
      <c r="B86" s="1" t="str">
        <f>HYPERLINK("http://www.ncbi.nlm.nih.gov/entrez/query.fcgi?cmd=search&amp;db=gene&amp;term=74580","74580")</f>
        <v>74580</v>
      </c>
      <c r="C86" s="5">
        <v>1.29889896445606</v>
      </c>
      <c r="D86" s="2">
        <v>2.0772094804346599E-3</v>
      </c>
      <c r="E86" s="8">
        <v>3.7887392738318398E-2</v>
      </c>
    </row>
    <row r="87" spans="1:5" x14ac:dyDescent="0.25">
      <c r="A87" s="1" t="s">
        <v>1358</v>
      </c>
      <c r="B87" s="1" t="str">
        <f>HYPERLINK("http://www.ncbi.nlm.nih.gov/entrez/query.fcgi?cmd=search&amp;db=gene&amp;term=319997","319997")</f>
        <v>319997</v>
      </c>
      <c r="C87" s="5">
        <v>1.2975337393984601</v>
      </c>
      <c r="D87" s="2">
        <v>9.8595110153862908E-3</v>
      </c>
      <c r="E87" s="8">
        <v>8.2186393292881701E-2</v>
      </c>
    </row>
    <row r="88" spans="1:5" x14ac:dyDescent="0.25">
      <c r="A88" s="1" t="s">
        <v>1205</v>
      </c>
      <c r="B88" s="1" t="str">
        <f>HYPERLINK("http://www.ncbi.nlm.nih.gov/entrez/query.fcgi?cmd=search&amp;db=gene&amp;term=20564","20564")</f>
        <v>20564</v>
      </c>
      <c r="C88" s="5">
        <v>1.29515792182973</v>
      </c>
      <c r="D88" s="2">
        <v>7.4833640212577102E-3</v>
      </c>
      <c r="E88" s="8">
        <v>7.0296480818098403E-2</v>
      </c>
    </row>
    <row r="89" spans="1:5" x14ac:dyDescent="0.25">
      <c r="A89" s="1" t="s">
        <v>191</v>
      </c>
      <c r="B89" s="1" t="str">
        <f>HYPERLINK("http://www.ncbi.nlm.nih.gov/entrez/query.fcgi?cmd=search&amp;db=gene&amp;term=66573","66573")</f>
        <v>66573</v>
      </c>
      <c r="C89" s="5">
        <v>1.2940375321753601</v>
      </c>
      <c r="D89" s="2">
        <v>1.89295759871921E-4</v>
      </c>
      <c r="E89" s="8">
        <v>1.11852183340613E-2</v>
      </c>
    </row>
    <row r="90" spans="1:5" x14ac:dyDescent="0.25">
      <c r="A90" s="1" t="s">
        <v>208</v>
      </c>
      <c r="B90" s="1" t="str">
        <f>HYPERLINK("http://www.ncbi.nlm.nih.gov/entrez/query.fcgi?cmd=search&amp;db=gene&amp;term=109245","109245")</f>
        <v>109245</v>
      </c>
      <c r="C90" s="5">
        <v>1.29243054985853</v>
      </c>
      <c r="D90" s="2">
        <v>2.24282541446241E-4</v>
      </c>
      <c r="E90" s="8">
        <v>1.2174580090181301E-2</v>
      </c>
    </row>
    <row r="91" spans="1:5" x14ac:dyDescent="0.25">
      <c r="A91" s="1" t="s">
        <v>497</v>
      </c>
      <c r="B91" s="1" t="str">
        <f>HYPERLINK("http://www.ncbi.nlm.nih.gov/entrez/query.fcgi?cmd=search&amp;db=gene&amp;term=74362","74362")</f>
        <v>74362</v>
      </c>
      <c r="C91" s="5">
        <v>1.2914574791834399</v>
      </c>
      <c r="D91" s="2">
        <v>1.3110573609875799E-3</v>
      </c>
      <c r="E91" s="8">
        <v>2.9807527691999802E-2</v>
      </c>
    </row>
    <row r="92" spans="1:5" x14ac:dyDescent="0.25">
      <c r="A92" s="1" t="s">
        <v>378</v>
      </c>
      <c r="B92" s="1" t="str">
        <f>HYPERLINK("http://www.ncbi.nlm.nih.gov/entrez/query.fcgi?cmd=search&amp;db=gene&amp;term=230157","230157")</f>
        <v>230157</v>
      </c>
      <c r="C92" s="5">
        <v>1.2882713899228699</v>
      </c>
      <c r="D92" s="2">
        <v>7.1165741957623897E-4</v>
      </c>
      <c r="E92" s="8">
        <v>2.1302794606985E-2</v>
      </c>
    </row>
    <row r="93" spans="1:5" x14ac:dyDescent="0.25">
      <c r="A93" s="1" t="s">
        <v>1245</v>
      </c>
      <c r="B93" s="1" t="str">
        <f>HYPERLINK("http://www.ncbi.nlm.nih.gov/entrez/query.fcgi?cmd=search&amp;db=gene&amp;term=109264","109264")</f>
        <v>109264</v>
      </c>
      <c r="C93" s="5">
        <v>1.2846742524714301</v>
      </c>
      <c r="D93" s="2">
        <v>7.9623440804907908E-3</v>
      </c>
      <c r="E93" s="8">
        <v>7.2440142512971303E-2</v>
      </c>
    </row>
    <row r="94" spans="1:5" x14ac:dyDescent="0.25">
      <c r="A94" s="1" t="s">
        <v>561</v>
      </c>
      <c r="B94" s="1" t="str">
        <f>HYPERLINK("http://www.ncbi.nlm.nih.gov/entrez/query.fcgi?cmd=search&amp;db=gene&amp;term=71816","71816")</f>
        <v>71816</v>
      </c>
      <c r="C94" s="5">
        <v>1.2822224645593101</v>
      </c>
      <c r="D94" s="2">
        <v>1.7617762846222601E-3</v>
      </c>
      <c r="E94" s="8">
        <v>3.5501538430850403E-2</v>
      </c>
    </row>
    <row r="95" spans="1:5" x14ac:dyDescent="0.25">
      <c r="A95" s="1" t="s">
        <v>1143</v>
      </c>
      <c r="B95" s="1" t="str">
        <f>HYPERLINK("http://www.ncbi.nlm.nih.gov/entrez/query.fcgi?cmd=search&amp;db=gene&amp;term=69826","69826")</f>
        <v>69826</v>
      </c>
      <c r="C95" s="5">
        <v>1.281861087589</v>
      </c>
      <c r="D95" s="2">
        <v>6.7665730032753198E-3</v>
      </c>
      <c r="E95" s="8">
        <v>6.7033041812242095E-2</v>
      </c>
    </row>
    <row r="96" spans="1:5" x14ac:dyDescent="0.25">
      <c r="A96" s="1" t="s">
        <v>671</v>
      </c>
      <c r="B96" s="1" t="str">
        <f>HYPERLINK("http://www.ncbi.nlm.nih.gov/entrez/query.fcgi?cmd=search&amp;db=gene&amp;term=16181","16181")</f>
        <v>16181</v>
      </c>
      <c r="C96" s="5">
        <v>1.28003536736384</v>
      </c>
      <c r="D96" s="2">
        <v>2.3640578880805801E-3</v>
      </c>
      <c r="E96" s="8">
        <v>3.9823777568289503E-2</v>
      </c>
    </row>
    <row r="97" spans="1:5" x14ac:dyDescent="0.25">
      <c r="A97" s="1" t="s">
        <v>438</v>
      </c>
      <c r="B97" s="1" t="str">
        <f>HYPERLINK("http://www.ncbi.nlm.nih.gov/entrez/query.fcgi?cmd=search&amp;db=gene&amp;term=52024","52024")</f>
        <v>52024</v>
      </c>
      <c r="C97" s="5">
        <v>1.2798807943202599</v>
      </c>
      <c r="D97" s="2">
        <v>1.0100707654514499E-3</v>
      </c>
      <c r="E97" s="8">
        <v>2.6098419861097399E-2</v>
      </c>
    </row>
    <row r="98" spans="1:5" x14ac:dyDescent="0.25">
      <c r="A98" s="1" t="s">
        <v>1267</v>
      </c>
      <c r="B98" s="1" t="str">
        <f>HYPERLINK("http://www.ncbi.nlm.nih.gov/entrez/query.fcgi?cmd=search&amp;db=gene&amp;term=13601","13601")</f>
        <v>13601</v>
      </c>
      <c r="C98" s="5">
        <v>1.27937399009257</v>
      </c>
      <c r="D98" s="2">
        <v>8.3535921190582806E-3</v>
      </c>
      <c r="E98" s="8">
        <v>7.4682088149670298E-2</v>
      </c>
    </row>
    <row r="99" spans="1:5" x14ac:dyDescent="0.25">
      <c r="A99" s="1" t="s">
        <v>609</v>
      </c>
      <c r="B99" s="1" t="str">
        <f>HYPERLINK("http://www.ncbi.nlm.nih.gov/entrez/query.fcgi?cmd=search&amp;db=gene&amp;term=76722","76722")</f>
        <v>76722</v>
      </c>
      <c r="C99" s="5">
        <v>1.2790967884908699</v>
      </c>
      <c r="D99" s="2">
        <v>2.0230500450946201E-3</v>
      </c>
      <c r="E99" s="8">
        <v>3.7419438504338501E-2</v>
      </c>
    </row>
    <row r="100" spans="1:5" x14ac:dyDescent="0.25">
      <c r="A100" s="1" t="s">
        <v>259</v>
      </c>
      <c r="B100" s="1" t="str">
        <f>HYPERLINK("http://www.ncbi.nlm.nih.gov/entrez/query.fcgi?cmd=search&amp;db=gene&amp;term=78506","78506")</f>
        <v>78506</v>
      </c>
      <c r="C100" s="5">
        <v>1.2783461494414601</v>
      </c>
      <c r="D100" s="2">
        <v>3.3608609476587498E-4</v>
      </c>
      <c r="E100" s="8">
        <v>1.4664997890806299E-2</v>
      </c>
    </row>
    <row r="101" spans="1:5" x14ac:dyDescent="0.25">
      <c r="A101" s="1" t="s">
        <v>957</v>
      </c>
      <c r="B101" s="1" t="str">
        <f>HYPERLINK("http://www.ncbi.nlm.nih.gov/entrez/query.fcgi?cmd=search&amp;db=gene&amp;term=319660","319660")</f>
        <v>319660</v>
      </c>
      <c r="C101" s="5">
        <v>1.27601601364311</v>
      </c>
      <c r="D101" s="2">
        <v>4.7013606267558598E-3</v>
      </c>
      <c r="E101" s="8">
        <v>5.5580290741576402E-2</v>
      </c>
    </row>
    <row r="102" spans="1:5" x14ac:dyDescent="0.25">
      <c r="A102" s="1" t="s">
        <v>657</v>
      </c>
      <c r="B102" s="1" t="str">
        <f>HYPERLINK("http://www.ncbi.nlm.nih.gov/entrez/query.fcgi?cmd=search&amp;db=gene&amp;term=236573","236573")</f>
        <v>236573</v>
      </c>
      <c r="C102" s="5">
        <v>1.27431661289708</v>
      </c>
      <c r="D102" s="2">
        <v>2.2921597461795801E-3</v>
      </c>
      <c r="E102" s="8">
        <v>3.9460653686036198E-2</v>
      </c>
    </row>
    <row r="103" spans="1:5" x14ac:dyDescent="0.25">
      <c r="A103" s="1" t="s">
        <v>586</v>
      </c>
      <c r="B103" s="1" t="str">
        <f>HYPERLINK("http://www.ncbi.nlm.nih.gov/entrez/query.fcgi?cmd=search&amp;db=gene&amp;term=100038577","100038577")</f>
        <v>100038577</v>
      </c>
      <c r="C103" s="5">
        <v>1.27132951485569</v>
      </c>
      <c r="D103" s="2">
        <v>1.8973018748735799E-3</v>
      </c>
      <c r="E103" s="8">
        <v>3.6542157745441797E-2</v>
      </c>
    </row>
    <row r="104" spans="1:5" x14ac:dyDescent="0.25">
      <c r="A104" s="1" t="s">
        <v>921</v>
      </c>
      <c r="B104" s="1" t="str">
        <f>HYPERLINK("http://www.ncbi.nlm.nih.gov/entrez/query.fcgi?cmd=search&amp;db=gene&amp;term=327978","327978")</f>
        <v>327978</v>
      </c>
      <c r="C104" s="5">
        <v>1.27043184087302</v>
      </c>
      <c r="D104" s="2">
        <v>4.3524366484042299E-3</v>
      </c>
      <c r="E104" s="8">
        <v>5.3427036055272097E-2</v>
      </c>
    </row>
    <row r="105" spans="1:5" x14ac:dyDescent="0.25">
      <c r="A105" s="1" t="s">
        <v>720</v>
      </c>
      <c r="B105" s="1" t="str">
        <f>HYPERLINK("http://www.ncbi.nlm.nih.gov/entrez/query.fcgi?cmd=search&amp;db=gene&amp;term=236915","236915")</f>
        <v>236915</v>
      </c>
      <c r="C105" s="5">
        <v>1.2689438626921801</v>
      </c>
      <c r="D105" s="2">
        <v>2.7330943951677802E-3</v>
      </c>
      <c r="E105" s="8">
        <v>4.2925795530977098E-2</v>
      </c>
    </row>
    <row r="106" spans="1:5" x14ac:dyDescent="0.25">
      <c r="A106" s="1" t="s">
        <v>796</v>
      </c>
      <c r="B106" s="1" t="str">
        <f>HYPERLINK("http://www.ncbi.nlm.nih.gov/entrez/query.fcgi?cmd=search&amp;db=gene&amp;term=74519","74519")</f>
        <v>74519</v>
      </c>
      <c r="C106" s="5">
        <v>1.26791725533893</v>
      </c>
      <c r="D106" s="2">
        <v>3.30928068559277E-3</v>
      </c>
      <c r="E106" s="8">
        <v>4.6998926371091501E-2</v>
      </c>
    </row>
    <row r="107" spans="1:5" x14ac:dyDescent="0.25">
      <c r="A107" s="1" t="s">
        <v>1042</v>
      </c>
      <c r="B107" s="1" t="str">
        <f>HYPERLINK("http://www.ncbi.nlm.nih.gov/entrez/query.fcgi?cmd=search&amp;db=gene&amp;term=16431","16431")</f>
        <v>16431</v>
      </c>
      <c r="C107" s="5">
        <v>1.2672407433907</v>
      </c>
      <c r="D107" s="2">
        <v>5.6106166162148696E-3</v>
      </c>
      <c r="E107" s="8">
        <v>6.0914332227345797E-2</v>
      </c>
    </row>
    <row r="108" spans="1:5" x14ac:dyDescent="0.25">
      <c r="A108" s="1" t="s">
        <v>880</v>
      </c>
      <c r="B108" s="1" t="str">
        <f>HYPERLINK("http://www.ncbi.nlm.nih.gov/entrez/query.fcgi?cmd=search&amp;db=gene&amp;term=209378","209378")</f>
        <v>209378</v>
      </c>
      <c r="C108" s="5">
        <v>1.26668825093156</v>
      </c>
      <c r="D108" s="2">
        <v>3.9750279860382197E-3</v>
      </c>
      <c r="E108" s="8">
        <v>5.11300731432872E-2</v>
      </c>
    </row>
    <row r="109" spans="1:5" x14ac:dyDescent="0.25">
      <c r="A109" s="1" t="s">
        <v>484</v>
      </c>
      <c r="B109" s="1" t="str">
        <f>HYPERLINK("http://www.ncbi.nlm.nih.gov/entrez/query.fcgi?cmd=search&amp;db=gene&amp;term=77128","77128")</f>
        <v>77128</v>
      </c>
      <c r="C109" s="5">
        <v>1.26665146842794</v>
      </c>
      <c r="D109" s="2">
        <v>1.2592117121121801E-3</v>
      </c>
      <c r="E109" s="8">
        <v>2.9313951228297701E-2</v>
      </c>
    </row>
    <row r="110" spans="1:5" x14ac:dyDescent="0.25">
      <c r="A110" s="1" t="s">
        <v>1035</v>
      </c>
      <c r="B110" s="1" t="str">
        <f>HYPERLINK("http://www.ncbi.nlm.nih.gov/entrez/query.fcgi?cmd=search&amp;db=gene&amp;term=19273","19273")</f>
        <v>19273</v>
      </c>
      <c r="C110" s="5">
        <v>1.2662086297038599</v>
      </c>
      <c r="D110" s="2">
        <v>5.5286806644407899E-3</v>
      </c>
      <c r="E110" s="8">
        <v>6.0484982314727903E-2</v>
      </c>
    </row>
    <row r="111" spans="1:5" x14ac:dyDescent="0.25">
      <c r="A111" s="1" t="s">
        <v>234</v>
      </c>
      <c r="B111" s="1" t="str">
        <f>HYPERLINK("http://www.ncbi.nlm.nih.gov/entrez/query.fcgi?cmd=search&amp;db=gene&amp;term=18511","18511")</f>
        <v>18511</v>
      </c>
      <c r="C111" s="5">
        <v>1.2657469912385599</v>
      </c>
      <c r="D111" s="2">
        <v>2.8596679016645898E-4</v>
      </c>
      <c r="E111" s="8">
        <v>1.38055129247662E-2</v>
      </c>
    </row>
    <row r="112" spans="1:5" x14ac:dyDescent="0.25">
      <c r="A112" s="1" t="s">
        <v>69</v>
      </c>
      <c r="B112" s="1" t="str">
        <f>HYPERLINK("http://www.ncbi.nlm.nih.gov/entrez/query.fcgi?cmd=search&amp;db=gene&amp;term=67980","67980")</f>
        <v>67980</v>
      </c>
      <c r="C112" s="5">
        <v>1.2648968880749101</v>
      </c>
      <c r="D112" s="2">
        <v>1.07003852480858E-5</v>
      </c>
      <c r="E112" s="8">
        <v>1.7342279544200099E-3</v>
      </c>
    </row>
    <row r="113" spans="1:5" x14ac:dyDescent="0.25">
      <c r="A113" s="1" t="s">
        <v>292</v>
      </c>
      <c r="B113" s="1" t="str">
        <f>HYPERLINK("http://www.ncbi.nlm.nih.gov/entrez/query.fcgi?cmd=search&amp;db=gene&amp;term=66864","66864")</f>
        <v>66864</v>
      </c>
      <c r="C113" s="5">
        <v>1.2646957673752699</v>
      </c>
      <c r="D113" s="2">
        <v>4.2622185134577601E-4</v>
      </c>
      <c r="E113" s="8">
        <v>1.6503379985901099E-2</v>
      </c>
    </row>
    <row r="114" spans="1:5" x14ac:dyDescent="0.25">
      <c r="A114" s="1" t="s">
        <v>126</v>
      </c>
      <c r="B114" s="1" t="str">
        <f>HYPERLINK("http://www.ncbi.nlm.nih.gov/entrez/query.fcgi?cmd=search&amp;db=gene&amp;term=12696","12696")</f>
        <v>12696</v>
      </c>
      <c r="C114" s="5">
        <v>1.2636832998344401</v>
      </c>
      <c r="D114" s="2">
        <v>7.3410402877893701E-5</v>
      </c>
      <c r="E114" s="8">
        <v>6.5578079670974504E-3</v>
      </c>
    </row>
    <row r="115" spans="1:5" x14ac:dyDescent="0.25">
      <c r="A115" s="1" t="s">
        <v>760</v>
      </c>
      <c r="B115" s="1" t="str">
        <f>HYPERLINK("http://www.ncbi.nlm.nih.gov/entrez/query.fcgi?cmd=search&amp;db=gene&amp;term=56485","56485")</f>
        <v>56485</v>
      </c>
      <c r="C115" s="5">
        <v>1.2630715375327399</v>
      </c>
      <c r="D115" s="2">
        <v>3.1093364768728401E-3</v>
      </c>
      <c r="E115" s="8">
        <v>4.6293238017731601E-2</v>
      </c>
    </row>
    <row r="116" spans="1:5" x14ac:dyDescent="0.25">
      <c r="A116" s="1" t="s">
        <v>27</v>
      </c>
      <c r="B116" s="1" t="str">
        <f>HYPERLINK("http://www.ncbi.nlm.nih.gov/entrez/query.fcgi?cmd=search&amp;db=gene&amp;term=320709","320709")</f>
        <v>320709</v>
      </c>
      <c r="C116" s="5">
        <v>1.2625669381348099</v>
      </c>
      <c r="D116" s="2">
        <v>1.53506209277232E-6</v>
      </c>
      <c r="E116" s="8">
        <v>6.0678721280163104E-4</v>
      </c>
    </row>
    <row r="117" spans="1:5" x14ac:dyDescent="0.25">
      <c r="A117" s="1" t="s">
        <v>871</v>
      </c>
      <c r="B117" s="1" t="str">
        <f>HYPERLINK("http://www.ncbi.nlm.nih.gov/entrez/query.fcgi?cmd=search&amp;db=gene&amp;term=13388","13388")</f>
        <v>13388</v>
      </c>
      <c r="C117" s="5">
        <v>1.26216076223492</v>
      </c>
      <c r="D117" s="2">
        <v>3.9043506993801098E-3</v>
      </c>
      <c r="E117" s="8">
        <v>5.0738705757252103E-2</v>
      </c>
    </row>
    <row r="118" spans="1:5" x14ac:dyDescent="0.25">
      <c r="A118" s="1" t="s">
        <v>113</v>
      </c>
      <c r="B118" s="1" t="str">
        <f>HYPERLINK("http://www.ncbi.nlm.nih.gov/entrez/query.fcgi?cmd=search&amp;db=gene&amp;term=230379","230379")</f>
        <v>230379</v>
      </c>
      <c r="C118" s="5">
        <v>1.2616574554126201</v>
      </c>
      <c r="D118" s="2">
        <v>5.18475778839012E-5</v>
      </c>
      <c r="E118" s="8">
        <v>5.15974726859454E-3</v>
      </c>
    </row>
    <row r="119" spans="1:5" x14ac:dyDescent="0.25">
      <c r="A119" s="1" t="s">
        <v>217</v>
      </c>
      <c r="B119" s="1" t="str">
        <f>HYPERLINK("http://www.ncbi.nlm.nih.gov/entrez/query.fcgi?cmd=search&amp;db=gene&amp;term=170752","170752")</f>
        <v>170752</v>
      </c>
      <c r="C119" s="5">
        <v>1.2604980203781</v>
      </c>
      <c r="D119" s="2">
        <v>2.4235582317455601E-4</v>
      </c>
      <c r="E119" s="8">
        <v>1.2612517273390699E-2</v>
      </c>
    </row>
    <row r="120" spans="1:5" x14ac:dyDescent="0.25">
      <c r="A120" s="1" t="s">
        <v>1366</v>
      </c>
      <c r="B120" s="1" t="str">
        <f>HYPERLINK("http://www.ncbi.nlm.nih.gov/entrez/query.fcgi?cmd=search&amp;db=gene&amp;term=18749","18749")</f>
        <v>18749</v>
      </c>
      <c r="C120" s="5">
        <v>1.2601993183078599</v>
      </c>
      <c r="D120" s="2">
        <v>9.9500619600576493E-3</v>
      </c>
      <c r="E120" s="8">
        <v>8.2517202532449596E-2</v>
      </c>
    </row>
    <row r="121" spans="1:5" x14ac:dyDescent="0.25">
      <c r="A121" s="1" t="s">
        <v>715</v>
      </c>
      <c r="B121" s="1" t="str">
        <f>HYPERLINK("http://www.ncbi.nlm.nih.gov/entrez/query.fcgi?cmd=search&amp;db=gene&amp;term=76133","76133")</f>
        <v>76133</v>
      </c>
      <c r="C121" s="5">
        <v>1.25865560147203</v>
      </c>
      <c r="D121" s="2">
        <v>2.6959440936615798E-3</v>
      </c>
      <c r="E121" s="8">
        <v>4.2657611510381999E-2</v>
      </c>
    </row>
    <row r="122" spans="1:5" x14ac:dyDescent="0.25">
      <c r="A122" s="1" t="s">
        <v>140</v>
      </c>
      <c r="B122" s="1" t="str">
        <f>HYPERLINK("http://www.ncbi.nlm.nih.gov/entrez/query.fcgi?cmd=search&amp;db=gene&amp;term=101100","101100")</f>
        <v>101100</v>
      </c>
      <c r="C122" s="5">
        <v>1.2581282726199901</v>
      </c>
      <c r="D122" s="2">
        <v>9.5242514293492105E-5</v>
      </c>
      <c r="E122" s="8">
        <v>7.6511036350609797E-3</v>
      </c>
    </row>
    <row r="123" spans="1:5" x14ac:dyDescent="0.25">
      <c r="A123" s="1" t="s">
        <v>295</v>
      </c>
      <c r="B123" s="1" t="str">
        <f>HYPERLINK("http://www.ncbi.nlm.nih.gov/entrez/query.fcgi?cmd=search&amp;db=gene&amp;term=244556","244556")</f>
        <v>244556</v>
      </c>
      <c r="C123" s="5">
        <v>1.25719798266267</v>
      </c>
      <c r="D123" s="2">
        <v>4.3575408210427802E-4</v>
      </c>
      <c r="E123" s="8">
        <v>1.6701464765496599E-2</v>
      </c>
    </row>
    <row r="124" spans="1:5" x14ac:dyDescent="0.25">
      <c r="A124" s="1" t="s">
        <v>1192</v>
      </c>
      <c r="B124" s="1" t="str">
        <f>HYPERLINK("http://www.ncbi.nlm.nih.gov/entrez/query.fcgi?cmd=search&amp;db=gene&amp;term=15512","15512")</f>
        <v>15512</v>
      </c>
      <c r="C124" s="5">
        <v>1.2570821337686799</v>
      </c>
      <c r="D124" s="2">
        <v>7.2995120713930097E-3</v>
      </c>
      <c r="E124" s="8">
        <v>6.9357640898405001E-2</v>
      </c>
    </row>
    <row r="125" spans="1:5" x14ac:dyDescent="0.25">
      <c r="A125" s="1" t="s">
        <v>55</v>
      </c>
      <c r="B125" s="1" t="str">
        <f>HYPERLINK("http://www.ncbi.nlm.nih.gov/entrez/query.fcgi?cmd=search&amp;db=gene&amp;term=209039","209039")</f>
        <v>209039</v>
      </c>
      <c r="C125" s="5">
        <v>1.2554842169521401</v>
      </c>
      <c r="D125" s="2">
        <v>8.2467786448603403E-6</v>
      </c>
      <c r="E125" s="8">
        <v>1.65537004974258E-3</v>
      </c>
    </row>
    <row r="126" spans="1:5" x14ac:dyDescent="0.25">
      <c r="A126" s="1" t="s">
        <v>1336</v>
      </c>
      <c r="B126" s="1" t="str">
        <f>HYPERLINK("http://www.ncbi.nlm.nih.gov/entrez/query.fcgi?cmd=search&amp;db=gene&amp;term=11835","11835")</f>
        <v>11835</v>
      </c>
      <c r="C126" s="5">
        <v>1.2553974444559399</v>
      </c>
      <c r="D126" s="2">
        <v>9.3609812006374398E-3</v>
      </c>
      <c r="E126" s="8">
        <v>7.9372501573183804E-2</v>
      </c>
    </row>
    <row r="127" spans="1:5" x14ac:dyDescent="0.25">
      <c r="A127" s="1" t="s">
        <v>458</v>
      </c>
      <c r="B127" s="1" t="str">
        <f>HYPERLINK("http://www.ncbi.nlm.nih.gov/entrez/query.fcgi?cmd=search&amp;db=gene&amp;term=244202","244202")</f>
        <v>244202</v>
      </c>
      <c r="C127" s="5">
        <v>1.25508608852244</v>
      </c>
      <c r="D127" s="2">
        <v>1.10600132158134E-3</v>
      </c>
      <c r="E127" s="8">
        <v>2.73368058822097E-2</v>
      </c>
    </row>
    <row r="128" spans="1:5" x14ac:dyDescent="0.25">
      <c r="A128" s="1" t="s">
        <v>887</v>
      </c>
      <c r="B128" s="1" t="str">
        <f>HYPERLINK("http://www.ncbi.nlm.nih.gov/entrez/query.fcgi?cmd=search&amp;db=gene&amp;term=18791","18791")</f>
        <v>18791</v>
      </c>
      <c r="C128" s="5">
        <v>1.2533352942973499</v>
      </c>
      <c r="D128" s="2">
        <v>4.0316220827398804E-3</v>
      </c>
      <c r="E128" s="8">
        <v>5.1411893962437998E-2</v>
      </c>
    </row>
    <row r="129" spans="1:5" x14ac:dyDescent="0.25">
      <c r="A129" s="1" t="s">
        <v>980</v>
      </c>
      <c r="B129" s="1" t="str">
        <f>HYPERLINK("http://www.ncbi.nlm.nih.gov/entrez/query.fcgi?cmd=search&amp;db=gene&amp;term=57755","57755")</f>
        <v>57755</v>
      </c>
      <c r="C129" s="5">
        <v>1.25194464655409</v>
      </c>
      <c r="D129" s="2">
        <v>4.9087928386977201E-3</v>
      </c>
      <c r="E129" s="8">
        <v>5.6609611434312299E-2</v>
      </c>
    </row>
    <row r="130" spans="1:5" x14ac:dyDescent="0.25">
      <c r="A130" s="1" t="s">
        <v>955</v>
      </c>
      <c r="B130" s="1" t="str">
        <f>HYPERLINK("http://www.ncbi.nlm.nih.gov/entrez/query.fcgi?cmd=search&amp;db=gene&amp;term=13434","13434")</f>
        <v>13434</v>
      </c>
      <c r="C130" s="5">
        <v>1.25165249390774</v>
      </c>
      <c r="D130" s="2">
        <v>4.6796510866391498E-3</v>
      </c>
      <c r="E130" s="8">
        <v>5.5476153879837599E-2</v>
      </c>
    </row>
    <row r="131" spans="1:5" x14ac:dyDescent="0.25">
      <c r="A131" s="1" t="s">
        <v>80</v>
      </c>
      <c r="B131" s="1" t="str">
        <f>HYPERLINK("http://www.ncbi.nlm.nih.gov/entrez/query.fcgi?cmd=search&amp;db=gene&amp;term=239319","239319")</f>
        <v>239319</v>
      </c>
      <c r="C131" s="5">
        <v>1.2505623019023799</v>
      </c>
      <c r="D131" s="2">
        <v>1.6431716400866499E-5</v>
      </c>
      <c r="E131" s="8">
        <v>2.3014562332336701E-3</v>
      </c>
    </row>
    <row r="132" spans="1:5" x14ac:dyDescent="0.25">
      <c r="A132" s="1" t="s">
        <v>965</v>
      </c>
      <c r="B132" s="1" t="str">
        <f>HYPERLINK("http://www.ncbi.nlm.nih.gov/entrez/query.fcgi?cmd=search&amp;db=gene&amp;term=26381","26381")</f>
        <v>26381</v>
      </c>
      <c r="C132" s="5">
        <v>1.25000565394767</v>
      </c>
      <c r="D132" s="2">
        <v>4.7654448929348404E-3</v>
      </c>
      <c r="E132" s="8">
        <v>5.57858393463024E-2</v>
      </c>
    </row>
    <row r="133" spans="1:5" x14ac:dyDescent="0.25">
      <c r="A133" s="1" t="s">
        <v>493</v>
      </c>
      <c r="B133" s="1" t="str">
        <f>HYPERLINK("http://www.ncbi.nlm.nih.gov/entrez/query.fcgi?cmd=search&amp;db=gene&amp;term=16407","16407")</f>
        <v>16407</v>
      </c>
      <c r="C133" s="5">
        <v>1.24961742490614</v>
      </c>
      <c r="D133" s="2">
        <v>1.2930969827222899E-3</v>
      </c>
      <c r="E133" s="8">
        <v>2.96367589540481E-2</v>
      </c>
    </row>
    <row r="134" spans="1:5" x14ac:dyDescent="0.25">
      <c r="A134" s="1" t="s">
        <v>634</v>
      </c>
      <c r="B134" s="1" t="str">
        <f>HYPERLINK("http://www.ncbi.nlm.nih.gov/entrez/query.fcgi?cmd=search&amp;db=gene&amp;term=171388","171388")</f>
        <v>171388</v>
      </c>
      <c r="C134" s="5">
        <v>1.2494917069100899</v>
      </c>
      <c r="D134" s="2">
        <v>2.1595934486136098E-3</v>
      </c>
      <c r="E134" s="8">
        <v>3.8522963939716499E-2</v>
      </c>
    </row>
    <row r="135" spans="1:5" x14ac:dyDescent="0.25">
      <c r="A135" s="1" t="s">
        <v>159</v>
      </c>
      <c r="B135" s="1" t="str">
        <f>HYPERLINK("http://www.ncbi.nlm.nih.gov/entrez/query.fcgi?cmd=search&amp;db=gene&amp;term=338320","338320")</f>
        <v>338320</v>
      </c>
      <c r="C135" s="5">
        <v>1.2481571852898301</v>
      </c>
      <c r="D135" s="2">
        <v>1.14712895618485E-4</v>
      </c>
      <c r="E135" s="8">
        <v>8.1338670285691604E-3</v>
      </c>
    </row>
    <row r="136" spans="1:5" x14ac:dyDescent="0.25">
      <c r="A136" s="1" t="s">
        <v>780</v>
      </c>
      <c r="B136" s="1" t="str">
        <f>HYPERLINK("http://www.ncbi.nlm.nih.gov/entrez/query.fcgi?cmd=search&amp;db=gene&amp;term=19249","19249")</f>
        <v>19249</v>
      </c>
      <c r="C136" s="5">
        <v>1.24666206790532</v>
      </c>
      <c r="D136" s="2">
        <v>3.2136975277961E-3</v>
      </c>
      <c r="E136" s="8">
        <v>4.6623304773212498E-2</v>
      </c>
    </row>
    <row r="137" spans="1:5" x14ac:dyDescent="0.25">
      <c r="A137" s="1" t="s">
        <v>92</v>
      </c>
      <c r="B137" s="1" t="str">
        <f>HYPERLINK("http://www.ncbi.nlm.nih.gov/entrez/query.fcgi?cmd=search&amp;db=gene&amp;term=635702","635702")</f>
        <v>635702</v>
      </c>
      <c r="C137" s="5">
        <v>1.2457731378074699</v>
      </c>
      <c r="D137" s="2">
        <v>2.5573950536816901E-5</v>
      </c>
      <c r="E137" s="8">
        <v>3.11974919125171E-3</v>
      </c>
    </row>
    <row r="138" spans="1:5" x14ac:dyDescent="0.25">
      <c r="A138" s="1" t="s">
        <v>1355</v>
      </c>
      <c r="B138" s="1" t="str">
        <f>HYPERLINK("http://www.ncbi.nlm.nih.gov/entrez/query.fcgi?cmd=search&amp;db=gene&amp;term=319317","319317")</f>
        <v>319317</v>
      </c>
      <c r="C138" s="5">
        <v>1.24557997623026</v>
      </c>
      <c r="D138" s="2">
        <v>9.8058852642390892E-3</v>
      </c>
      <c r="E138" s="8">
        <v>8.1969105407259199E-2</v>
      </c>
    </row>
    <row r="139" spans="1:5" x14ac:dyDescent="0.25">
      <c r="A139" s="1" t="s">
        <v>1167</v>
      </c>
      <c r="B139" s="1" t="str">
        <f>HYPERLINK("http://www.ncbi.nlm.nih.gov/entrez/query.fcgi?cmd=search&amp;db=gene&amp;term=330064","330064")</f>
        <v>330064</v>
      </c>
      <c r="C139" s="5">
        <v>1.2450037304536701</v>
      </c>
      <c r="D139" s="2">
        <v>6.9900356467860201E-3</v>
      </c>
      <c r="E139" s="8">
        <v>6.7772997122410902E-2</v>
      </c>
    </row>
    <row r="140" spans="1:5" x14ac:dyDescent="0.25">
      <c r="A140" s="1" t="s">
        <v>286</v>
      </c>
      <c r="B140" s="1" t="str">
        <f>HYPERLINK("http://www.ncbi.nlm.nih.gov/entrez/query.fcgi?cmd=search&amp;db=gene&amp;term=227753","227753")</f>
        <v>227753</v>
      </c>
      <c r="C140" s="5">
        <v>1.24400362434483</v>
      </c>
      <c r="D140" s="2">
        <v>4.1498970729270102E-4</v>
      </c>
      <c r="E140" s="8">
        <v>1.6401561075702301E-2</v>
      </c>
    </row>
    <row r="141" spans="1:5" x14ac:dyDescent="0.25">
      <c r="A141" s="1" t="s">
        <v>63</v>
      </c>
      <c r="B141" s="1" t="str">
        <f>HYPERLINK("http://www.ncbi.nlm.nih.gov/entrez/query.fcgi?cmd=search&amp;db=gene&amp;term=12913","12913")</f>
        <v>12913</v>
      </c>
      <c r="C141" s="5">
        <v>1.2431912672697101</v>
      </c>
      <c r="D141" s="2">
        <v>9.7169189838819392E-6</v>
      </c>
      <c r="E141" s="8">
        <v>1.72247693940913E-3</v>
      </c>
    </row>
    <row r="142" spans="1:5" x14ac:dyDescent="0.25">
      <c r="A142" s="1" t="s">
        <v>830</v>
      </c>
      <c r="B142" s="1" t="str">
        <f>HYPERLINK("http://www.ncbi.nlm.nih.gov/entrez/query.fcgi?cmd=search&amp;db=gene&amp;term=29877","29877")</f>
        <v>29877</v>
      </c>
      <c r="C142" s="5">
        <v>1.2418623339233801</v>
      </c>
      <c r="D142" s="2">
        <v>3.5651099736719902E-3</v>
      </c>
      <c r="E142" s="8">
        <v>4.8598336779576798E-2</v>
      </c>
    </row>
    <row r="143" spans="1:5" x14ac:dyDescent="0.25">
      <c r="A143" s="1" t="s">
        <v>485</v>
      </c>
      <c r="B143" s="1" t="str">
        <f>HYPERLINK("http://www.ncbi.nlm.nih.gov/entrez/query.fcgi?cmd=search&amp;db=gene&amp;term=223649","223649")</f>
        <v>223649</v>
      </c>
      <c r="C143" s="5">
        <v>1.2409928297936601</v>
      </c>
      <c r="D143" s="2">
        <v>1.2613604198956599E-3</v>
      </c>
      <c r="E143" s="8">
        <v>2.9313951228297701E-2</v>
      </c>
    </row>
    <row r="144" spans="1:5" x14ac:dyDescent="0.25">
      <c r="A144" s="1" t="s">
        <v>892</v>
      </c>
      <c r="B144" s="1" t="str">
        <f>HYPERLINK("http://www.ncbi.nlm.nih.gov/entrez/query.fcgi?cmd=search&amp;db=gene&amp;term=114643","114643")</f>
        <v>114643</v>
      </c>
      <c r="C144" s="5">
        <v>1.23957473122309</v>
      </c>
      <c r="D144" s="2">
        <v>4.0558702728059597E-3</v>
      </c>
      <c r="E144" s="8">
        <v>5.1411893962437998E-2</v>
      </c>
    </row>
    <row r="145" spans="1:5" x14ac:dyDescent="0.25">
      <c r="A145" s="1" t="s">
        <v>324</v>
      </c>
      <c r="B145" s="1" t="str">
        <f>HYPERLINK("http://www.ncbi.nlm.nih.gov/entrez/query.fcgi?cmd=search&amp;db=gene&amp;term=19009","19009")</f>
        <v>19009</v>
      </c>
      <c r="C145" s="5">
        <v>1.23896251167421</v>
      </c>
      <c r="D145" s="2">
        <v>5.3360938254387602E-4</v>
      </c>
      <c r="E145" s="8">
        <v>1.86270853603074E-2</v>
      </c>
    </row>
    <row r="146" spans="1:5" x14ac:dyDescent="0.25">
      <c r="A146" s="1" t="s">
        <v>303</v>
      </c>
      <c r="B146" s="1" t="str">
        <f>HYPERLINK("http://www.ncbi.nlm.nih.gov/entrez/query.fcgi?cmd=search&amp;db=gene&amp;term=14600","14600")</f>
        <v>14600</v>
      </c>
      <c r="C146" s="5">
        <v>1.2385985552316101</v>
      </c>
      <c r="D146" s="2">
        <v>4.5479757695709999E-4</v>
      </c>
      <c r="E146" s="8">
        <v>1.6972638727134601E-2</v>
      </c>
    </row>
    <row r="147" spans="1:5" x14ac:dyDescent="0.25">
      <c r="A147" s="1" t="s">
        <v>487</v>
      </c>
      <c r="B147" s="1" t="str">
        <f>HYPERLINK("http://www.ncbi.nlm.nih.gov/entrez/query.fcgi?cmd=search&amp;db=gene&amp;term=108811","108811")</f>
        <v>108811</v>
      </c>
      <c r="C147" s="5">
        <v>1.2367458450450499</v>
      </c>
      <c r="D147" s="2">
        <v>1.2640192512556299E-3</v>
      </c>
      <c r="E147" s="8">
        <v>2.9313951228297701E-2</v>
      </c>
    </row>
    <row r="148" spans="1:5" x14ac:dyDescent="0.25">
      <c r="A148" s="1" t="s">
        <v>1029</v>
      </c>
      <c r="B148" s="1" t="str">
        <f>HYPERLINK("http://www.ncbi.nlm.nih.gov/entrez/query.fcgi?cmd=search&amp;db=gene&amp;term=243864","243864")</f>
        <v>243864</v>
      </c>
      <c r="C148" s="5">
        <v>1.2337593302974199</v>
      </c>
      <c r="D148" s="2">
        <v>5.4856890333345697E-3</v>
      </c>
      <c r="E148" s="8">
        <v>6.0341179459442597E-2</v>
      </c>
    </row>
    <row r="149" spans="1:5" x14ac:dyDescent="0.25">
      <c r="A149" s="1" t="s">
        <v>517</v>
      </c>
      <c r="B149" s="1" t="str">
        <f>HYPERLINK("http://www.ncbi.nlm.nih.gov/entrez/query.fcgi?cmd=search&amp;db=gene&amp;term=70261","70261")</f>
        <v>70261</v>
      </c>
      <c r="C149" s="5">
        <v>1.23189618077468</v>
      </c>
      <c r="D149" s="2">
        <v>1.4620689874527101E-3</v>
      </c>
      <c r="E149" s="8">
        <v>3.1950451253824598E-2</v>
      </c>
    </row>
    <row r="150" spans="1:5" x14ac:dyDescent="0.25">
      <c r="A150" s="1" t="s">
        <v>1168</v>
      </c>
      <c r="B150" s="1" t="str">
        <f>HYPERLINK("http://www.ncbi.nlm.nih.gov/entrez/query.fcgi?cmd=search&amp;db=gene&amp;term=56874","56874")</f>
        <v>56874</v>
      </c>
      <c r="C150" s="5">
        <v>1.2314448568990299</v>
      </c>
      <c r="D150" s="2">
        <v>6.9960890470821503E-3</v>
      </c>
      <c r="E150" s="8">
        <v>6.7772997122410902E-2</v>
      </c>
    </row>
    <row r="151" spans="1:5" x14ac:dyDescent="0.25">
      <c r="A151" s="1" t="s">
        <v>1053</v>
      </c>
      <c r="B151" s="1" t="str">
        <f>HYPERLINK("http://www.ncbi.nlm.nih.gov/entrez/query.fcgi?cmd=search&amp;db=gene&amp;term=237504","237504")</f>
        <v>237504</v>
      </c>
      <c r="C151" s="5">
        <v>1.2312774241386899</v>
      </c>
      <c r="D151" s="2">
        <v>5.82458962039345E-3</v>
      </c>
      <c r="E151" s="8">
        <v>6.2587121422877895E-2</v>
      </c>
    </row>
    <row r="152" spans="1:5" x14ac:dyDescent="0.25">
      <c r="A152" s="1" t="s">
        <v>114</v>
      </c>
      <c r="B152" s="1" t="str">
        <f>HYPERLINK("http://www.ncbi.nlm.nih.gov/entrez/query.fcgi?cmd=search&amp;db=gene&amp;term=69726","69726")</f>
        <v>69726</v>
      </c>
      <c r="C152" s="5">
        <v>1.23104846186713</v>
      </c>
      <c r="D152" s="2">
        <v>5.6932871553172497E-5</v>
      </c>
      <c r="E152" s="8">
        <v>5.6165555326032303E-3</v>
      </c>
    </row>
    <row r="153" spans="1:5" x14ac:dyDescent="0.25">
      <c r="A153" s="1" t="s">
        <v>197</v>
      </c>
      <c r="B153" s="1" t="str">
        <f>HYPERLINK("http://www.ncbi.nlm.nih.gov/entrez/query.fcgi?cmd=search&amp;db=gene&amp;term=20612","20612")</f>
        <v>20612</v>
      </c>
      <c r="C153" s="5">
        <v>1.23104536258941</v>
      </c>
      <c r="D153" s="2">
        <v>2.0667669335527899E-4</v>
      </c>
      <c r="E153" s="8">
        <v>1.1842165406447299E-2</v>
      </c>
    </row>
    <row r="154" spans="1:5" x14ac:dyDescent="0.25">
      <c r="A154" s="1" t="s">
        <v>626</v>
      </c>
      <c r="B154" s="1" t="str">
        <f>HYPERLINK("http://www.ncbi.nlm.nih.gov/entrez/query.fcgi?cmd=search&amp;db=gene&amp;term=14620","14620")</f>
        <v>14620</v>
      </c>
      <c r="C154" s="5">
        <v>1.2298321733662001</v>
      </c>
      <c r="D154" s="2">
        <v>2.1117511821380202E-3</v>
      </c>
      <c r="E154" s="8">
        <v>3.8098487694664403E-2</v>
      </c>
    </row>
    <row r="155" spans="1:5" x14ac:dyDescent="0.25">
      <c r="A155" s="1" t="s">
        <v>723</v>
      </c>
      <c r="B155" s="1" t="str">
        <f>HYPERLINK("http://www.ncbi.nlm.nih.gov/entrez/query.fcgi?cmd=search&amp;db=gene&amp;term=73251","73251")</f>
        <v>73251</v>
      </c>
      <c r="C155" s="5">
        <v>1.2297114196652199</v>
      </c>
      <c r="D155" s="2">
        <v>2.7543840214381298E-3</v>
      </c>
      <c r="E155" s="8">
        <v>4.3101391591977498E-2</v>
      </c>
    </row>
    <row r="156" spans="1:5" x14ac:dyDescent="0.25">
      <c r="A156" s="1" t="s">
        <v>379</v>
      </c>
      <c r="B156" s="1" t="str">
        <f>HYPERLINK("http://www.ncbi.nlm.nih.gov/entrez/query.fcgi?cmd=search&amp;db=gene&amp;term=242721","242721")</f>
        <v>242721</v>
      </c>
      <c r="C156" s="5">
        <v>1.22840309553093</v>
      </c>
      <c r="D156" s="2">
        <v>7.2187773583931602E-4</v>
      </c>
      <c r="E156" s="8">
        <v>2.1551865069357402E-2</v>
      </c>
    </row>
    <row r="157" spans="1:5" x14ac:dyDescent="0.25">
      <c r="A157" s="1" t="s">
        <v>1114</v>
      </c>
      <c r="B157" s="1" t="str">
        <f>HYPERLINK("http://www.ncbi.nlm.nih.gov/entrez/query.fcgi?cmd=search&amp;db=gene&amp;term=233424","233424")</f>
        <v>233424</v>
      </c>
      <c r="C157" s="5">
        <v>1.2269335623081801</v>
      </c>
      <c r="D157" s="2">
        <v>6.4021957151929598E-3</v>
      </c>
      <c r="E157" s="8">
        <v>6.5083299234359807E-2</v>
      </c>
    </row>
    <row r="158" spans="1:5" x14ac:dyDescent="0.25">
      <c r="A158" s="1" t="s">
        <v>440</v>
      </c>
      <c r="B158" s="1" t="str">
        <f>HYPERLINK("http://www.ncbi.nlm.nih.gov/entrez/query.fcgi?cmd=search&amp;db=gene&amp;term=76166","76166")</f>
        <v>76166</v>
      </c>
      <c r="C158" s="5">
        <v>1.2257286202492299</v>
      </c>
      <c r="D158" s="2">
        <v>1.0144905234978901E-3</v>
      </c>
      <c r="E158" s="8">
        <v>2.6098419861097399E-2</v>
      </c>
    </row>
    <row r="159" spans="1:5" x14ac:dyDescent="0.25">
      <c r="A159" s="1" t="s">
        <v>495</v>
      </c>
      <c r="B159" s="1" t="str">
        <f>HYPERLINK("http://www.ncbi.nlm.nih.gov/entrez/query.fcgi?cmd=search&amp;db=gene&amp;term=232232","232232")</f>
        <v>232232</v>
      </c>
      <c r="C159" s="5">
        <v>1.22485251637182</v>
      </c>
      <c r="D159" s="2">
        <v>1.3016778858272501E-3</v>
      </c>
      <c r="E159" s="8">
        <v>2.9713372428735001E-2</v>
      </c>
    </row>
    <row r="160" spans="1:5" x14ac:dyDescent="0.25">
      <c r="A160" s="1" t="s">
        <v>1331</v>
      </c>
      <c r="B160" s="1" t="str">
        <f>HYPERLINK("http://www.ncbi.nlm.nih.gov/entrez/query.fcgi?cmd=search&amp;db=gene&amp;term=52685","52685")</f>
        <v>52685</v>
      </c>
      <c r="C160" s="5">
        <v>1.22446543484742</v>
      </c>
      <c r="D160" s="2">
        <v>9.3222816831342002E-3</v>
      </c>
      <c r="E160" s="8">
        <v>7.9340855789347103E-2</v>
      </c>
    </row>
    <row r="161" spans="1:5" x14ac:dyDescent="0.25">
      <c r="A161" s="1" t="s">
        <v>418</v>
      </c>
      <c r="B161" s="1" t="str">
        <f>HYPERLINK("http://www.ncbi.nlm.nih.gov/entrez/query.fcgi?cmd=search&amp;db=gene&amp;term=72258","72258")</f>
        <v>72258</v>
      </c>
      <c r="C161" s="5">
        <v>1.2234839595878499</v>
      </c>
      <c r="D161" s="2">
        <v>8.9715447210814104E-4</v>
      </c>
      <c r="E161" s="8">
        <v>2.4291705753755801E-2</v>
      </c>
    </row>
    <row r="162" spans="1:5" x14ac:dyDescent="0.25">
      <c r="A162" s="1" t="s">
        <v>647</v>
      </c>
      <c r="B162" s="1" t="str">
        <f>HYPERLINK("http://www.ncbi.nlm.nih.gov/entrez/query.fcgi?cmd=search&amp;db=gene&amp;term=233280","233280")</f>
        <v>233280</v>
      </c>
      <c r="C162" s="5">
        <v>1.22224620878121</v>
      </c>
      <c r="D162" s="2">
        <v>2.2426216608204502E-3</v>
      </c>
      <c r="E162" s="8">
        <v>3.9157177601265601E-2</v>
      </c>
    </row>
    <row r="163" spans="1:5" x14ac:dyDescent="0.25">
      <c r="A163" s="1" t="s">
        <v>1316</v>
      </c>
      <c r="B163" s="1" t="str">
        <f>HYPERLINK("http://www.ncbi.nlm.nih.gov/entrez/query.fcgi?cmd=search&amp;db=gene&amp;term=69524","69524")</f>
        <v>69524</v>
      </c>
      <c r="C163" s="5">
        <v>1.2218600670237501</v>
      </c>
      <c r="D163" s="2">
        <v>9.0599409780436294E-3</v>
      </c>
      <c r="E163" s="8">
        <v>7.7976684851700104E-2</v>
      </c>
    </row>
    <row r="164" spans="1:5" x14ac:dyDescent="0.25">
      <c r="A164" s="1" t="s">
        <v>315</v>
      </c>
      <c r="B164" s="1" t="str">
        <f>HYPERLINK("http://www.ncbi.nlm.nih.gov/entrez/query.fcgi?cmd=search&amp;db=gene&amp;term=381259","381259")</f>
        <v>381259</v>
      </c>
      <c r="C164" s="5">
        <v>1.2218310781313599</v>
      </c>
      <c r="D164" s="2">
        <v>4.8652798143056198E-4</v>
      </c>
      <c r="E164" s="8">
        <v>1.7467290719380701E-2</v>
      </c>
    </row>
    <row r="165" spans="1:5" x14ac:dyDescent="0.25">
      <c r="A165" s="1" t="s">
        <v>1262</v>
      </c>
      <c r="B165" s="1" t="str">
        <f>HYPERLINK("http://www.ncbi.nlm.nih.gov/entrez/query.fcgi?cmd=search&amp;db=gene&amp;term=216505","216505")</f>
        <v>216505</v>
      </c>
      <c r="C165" s="5">
        <v>1.22153366059507</v>
      </c>
      <c r="D165" s="2">
        <v>8.2880830160318997E-3</v>
      </c>
      <c r="E165" s="8">
        <v>7.43846556179419E-2</v>
      </c>
    </row>
    <row r="166" spans="1:5" x14ac:dyDescent="0.25">
      <c r="A166" s="1" t="s">
        <v>848</v>
      </c>
      <c r="B166" s="1" t="str">
        <f>HYPERLINK("http://www.ncbi.nlm.nih.gov/entrez/query.fcgi?cmd=search&amp;db=gene&amp;term=11421","11421")</f>
        <v>11421</v>
      </c>
      <c r="C166" s="5">
        <v>1.2210992416751401</v>
      </c>
      <c r="D166" s="2">
        <v>3.7008394219650901E-3</v>
      </c>
      <c r="E166" s="8">
        <v>4.9395356523456099E-2</v>
      </c>
    </row>
    <row r="167" spans="1:5" x14ac:dyDescent="0.25">
      <c r="A167" s="1" t="s">
        <v>1134</v>
      </c>
      <c r="B167" s="1" t="str">
        <f>HYPERLINK("http://www.ncbi.nlm.nih.gov/entrez/query.fcgi?cmd=search&amp;db=gene&amp;term=67731","67731")</f>
        <v>67731</v>
      </c>
      <c r="C167" s="5">
        <v>1.21848666012886</v>
      </c>
      <c r="D167" s="2">
        <v>6.6724081255771202E-3</v>
      </c>
      <c r="E167" s="8">
        <v>6.6569365353465304E-2</v>
      </c>
    </row>
    <row r="168" spans="1:5" x14ac:dyDescent="0.25">
      <c r="A168" s="1" t="s">
        <v>1227</v>
      </c>
      <c r="B168" s="1" t="str">
        <f>HYPERLINK("http://www.ncbi.nlm.nih.gov/entrez/query.fcgi?cmd=search&amp;db=gene&amp;term=14252","14252")</f>
        <v>14252</v>
      </c>
      <c r="C168" s="5">
        <v>1.2182699306959499</v>
      </c>
      <c r="D168" s="2">
        <v>7.76231478838341E-3</v>
      </c>
      <c r="E168" s="8">
        <v>7.1606422363886105E-2</v>
      </c>
    </row>
    <row r="169" spans="1:5" x14ac:dyDescent="0.25">
      <c r="A169" s="1" t="s">
        <v>224</v>
      </c>
      <c r="B169" s="1" t="str">
        <f>HYPERLINK("http://www.ncbi.nlm.nih.gov/entrez/query.fcgi?cmd=search&amp;db=gene&amp;term=94179","94179")</f>
        <v>94179</v>
      </c>
      <c r="C169" s="5">
        <v>1.2181116417058999</v>
      </c>
      <c r="D169" s="2">
        <v>2.6332817821739203E-4</v>
      </c>
      <c r="E169" s="8">
        <v>1.32135013346292E-2</v>
      </c>
    </row>
    <row r="170" spans="1:5" x14ac:dyDescent="0.25">
      <c r="A170" s="1" t="s">
        <v>444</v>
      </c>
      <c r="B170" s="1" t="str">
        <f>HYPERLINK("http://www.ncbi.nlm.nih.gov/entrez/query.fcgi?cmd=search&amp;db=gene&amp;term=223920","223920")</f>
        <v>223920</v>
      </c>
      <c r="C170" s="5">
        <v>1.21799413900859</v>
      </c>
      <c r="D170" s="2">
        <v>1.05142901848532E-3</v>
      </c>
      <c r="E170" s="8">
        <v>2.67547162469772E-2</v>
      </c>
    </row>
    <row r="171" spans="1:5" x14ac:dyDescent="0.25">
      <c r="A171" s="1" t="s">
        <v>571</v>
      </c>
      <c r="B171" s="1" t="str">
        <f>HYPERLINK("http://www.ncbi.nlm.nih.gov/entrez/query.fcgi?cmd=search&amp;db=gene&amp;term=69137","69137")</f>
        <v>69137</v>
      </c>
      <c r="C171" s="5">
        <v>1.21773161812889</v>
      </c>
      <c r="D171" s="2">
        <v>1.80528783409395E-3</v>
      </c>
      <c r="E171" s="8">
        <v>3.5739055142073498E-2</v>
      </c>
    </row>
    <row r="172" spans="1:5" x14ac:dyDescent="0.25">
      <c r="A172" s="1" t="s">
        <v>66</v>
      </c>
      <c r="B172" s="1" t="str">
        <f>HYPERLINK("http://www.ncbi.nlm.nih.gov/entrez/query.fcgi?cmd=search&amp;db=gene&amp;term=100310813","100310813")</f>
        <v>100310813</v>
      </c>
      <c r="C172" s="5">
        <v>1.2162423381999199</v>
      </c>
      <c r="D172" s="2">
        <v>1.04563099019295E-5</v>
      </c>
      <c r="E172" s="8">
        <v>1.7342279544200099E-3</v>
      </c>
    </row>
    <row r="173" spans="1:5" x14ac:dyDescent="0.25">
      <c r="A173" s="1" t="s">
        <v>942</v>
      </c>
      <c r="B173" s="1" t="str">
        <f>HYPERLINK("http://www.ncbi.nlm.nih.gov/entrez/query.fcgi?cmd=search&amp;db=gene&amp;term=27421","27421")</f>
        <v>27421</v>
      </c>
      <c r="C173" s="5">
        <v>1.2159650528510799</v>
      </c>
      <c r="D173" s="2">
        <v>4.5351717547759103E-3</v>
      </c>
      <c r="E173" s="8">
        <v>5.4503771270687201E-2</v>
      </c>
    </row>
    <row r="174" spans="1:5" x14ac:dyDescent="0.25">
      <c r="A174" s="1" t="s">
        <v>1281</v>
      </c>
      <c r="B174" s="1" t="str">
        <f>HYPERLINK("http://www.ncbi.nlm.nih.gov/entrez/query.fcgi?cmd=search&amp;db=gene&amp;term=74556","74556")</f>
        <v>74556</v>
      </c>
      <c r="C174" s="5">
        <v>1.21505284771661</v>
      </c>
      <c r="D174" s="2">
        <v>8.5556672168967101E-3</v>
      </c>
      <c r="E174" s="8">
        <v>7.5631386636124801E-2</v>
      </c>
    </row>
    <row r="175" spans="1:5" x14ac:dyDescent="0.25">
      <c r="A175" s="1" t="s">
        <v>89</v>
      </c>
      <c r="B175" s="1" t="str">
        <f>HYPERLINK("http://www.ncbi.nlm.nih.gov/entrez/query.fcgi?cmd=search&amp;db=gene&amp;term=192197","192197")</f>
        <v>192197</v>
      </c>
      <c r="C175" s="5">
        <v>1.21387135977164</v>
      </c>
      <c r="D175" s="2">
        <v>2.3865315303961399E-5</v>
      </c>
      <c r="E175" s="8">
        <v>2.99038444214735E-3</v>
      </c>
    </row>
    <row r="176" spans="1:5" x14ac:dyDescent="0.25">
      <c r="A176" s="1" t="s">
        <v>466</v>
      </c>
      <c r="B176" s="1" t="str">
        <f>HYPERLINK("http://www.ncbi.nlm.nih.gov/entrez/query.fcgi?cmd=search&amp;db=gene&amp;term=16002","16002")</f>
        <v>16002</v>
      </c>
      <c r="C176" s="5">
        <v>1.21245889729433</v>
      </c>
      <c r="D176" s="2">
        <v>1.1541153262486501E-3</v>
      </c>
      <c r="E176" s="8">
        <v>2.79770944926334E-2</v>
      </c>
    </row>
    <row r="177" spans="1:5" x14ac:dyDescent="0.25">
      <c r="A177" s="1" t="s">
        <v>202</v>
      </c>
      <c r="B177" s="1" t="str">
        <f>HYPERLINK("http://www.ncbi.nlm.nih.gov/entrez/query.fcgi?cmd=search&amp;db=gene&amp;term=432964","432964")</f>
        <v>432964</v>
      </c>
      <c r="C177" s="5">
        <v>1.2124130312072201</v>
      </c>
      <c r="D177" s="2">
        <v>2.17118154967277E-4</v>
      </c>
      <c r="E177" s="8">
        <v>1.2134025697288E-2</v>
      </c>
    </row>
    <row r="178" spans="1:5" x14ac:dyDescent="0.25">
      <c r="A178" s="1" t="s">
        <v>540</v>
      </c>
      <c r="B178" s="1" t="str">
        <f>HYPERLINK("http://www.ncbi.nlm.nih.gov/entrez/query.fcgi?cmd=search&amp;db=gene&amp;term=67103","67103")</f>
        <v>67103</v>
      </c>
      <c r="C178" s="5">
        <v>1.2120780329208201</v>
      </c>
      <c r="D178" s="2">
        <v>1.61690971503581E-3</v>
      </c>
      <c r="E178" s="8">
        <v>3.3844748594104197E-2</v>
      </c>
    </row>
    <row r="179" spans="1:5" x14ac:dyDescent="0.25">
      <c r="A179" s="1" t="s">
        <v>1238</v>
      </c>
      <c r="B179" s="1" t="str">
        <f>HYPERLINK("http://www.ncbi.nlm.nih.gov/entrez/query.fcgi?cmd=search&amp;db=gene&amp;term=56847","56847")</f>
        <v>56847</v>
      </c>
      <c r="C179" s="5">
        <v>1.21116204399989</v>
      </c>
      <c r="D179" s="2">
        <v>7.8787586654374096E-3</v>
      </c>
      <c r="E179" s="8">
        <v>7.2084339118374197E-2</v>
      </c>
    </row>
    <row r="180" spans="1:5" x14ac:dyDescent="0.25">
      <c r="A180" s="1" t="s">
        <v>820</v>
      </c>
      <c r="B180" s="1" t="str">
        <f>HYPERLINK("http://www.ncbi.nlm.nih.gov/entrez/query.fcgi?cmd=search&amp;db=gene&amp;term=18484","18484")</f>
        <v>18484</v>
      </c>
      <c r="C180" s="5">
        <v>1.2110636084386499</v>
      </c>
      <c r="D180" s="2">
        <v>3.4693519653594702E-3</v>
      </c>
      <c r="E180" s="8">
        <v>4.7865885851555302E-2</v>
      </c>
    </row>
    <row r="181" spans="1:5" x14ac:dyDescent="0.25">
      <c r="A181" s="1" t="s">
        <v>443</v>
      </c>
      <c r="B181" s="1" t="str">
        <f>HYPERLINK("http://www.ncbi.nlm.nih.gov/entrez/query.fcgi?cmd=search&amp;db=gene&amp;term=52668","52668")</f>
        <v>52668</v>
      </c>
      <c r="C181" s="5">
        <v>1.2106892405413101</v>
      </c>
      <c r="D181" s="2">
        <v>1.0375797788437799E-3</v>
      </c>
      <c r="E181" s="8">
        <v>2.6512051681486699E-2</v>
      </c>
    </row>
    <row r="182" spans="1:5" x14ac:dyDescent="0.25">
      <c r="A182" s="1" t="s">
        <v>73</v>
      </c>
      <c r="B182" s="1" t="str">
        <f>HYPERLINK("http://www.ncbi.nlm.nih.gov/entrez/query.fcgi?cmd=search&amp;db=gene&amp;term=12972","12972")</f>
        <v>12972</v>
      </c>
      <c r="C182" s="5">
        <v>1.21029004511762</v>
      </c>
      <c r="D182" s="2">
        <v>1.1871171178068401E-5</v>
      </c>
      <c r="E182" s="8">
        <v>1.81998017045074E-3</v>
      </c>
    </row>
    <row r="183" spans="1:5" x14ac:dyDescent="0.25">
      <c r="A183" s="1" t="s">
        <v>1062</v>
      </c>
      <c r="B183" s="1" t="str">
        <f>HYPERLINK("http://www.ncbi.nlm.nih.gov/entrez/query.fcgi?cmd=search&amp;db=gene&amp;term=77945","77945")</f>
        <v>77945</v>
      </c>
      <c r="C183" s="5">
        <v>1.2102222210208</v>
      </c>
      <c r="D183" s="2">
        <v>5.9200469289362196E-3</v>
      </c>
      <c r="E183" s="8">
        <v>6.2893902908376903E-2</v>
      </c>
    </row>
    <row r="184" spans="1:5" x14ac:dyDescent="0.25">
      <c r="A184" s="1" t="s">
        <v>1275</v>
      </c>
      <c r="B184" s="1" t="str">
        <f>HYPERLINK("http://www.ncbi.nlm.nih.gov/entrez/query.fcgi?cmd=search&amp;db=gene&amp;term=213068","213068")</f>
        <v>213068</v>
      </c>
      <c r="C184" s="5">
        <v>1.2097740619245601</v>
      </c>
      <c r="D184" s="2">
        <v>8.4723247922942092E-3</v>
      </c>
      <c r="E184" s="8">
        <v>7.5214193919155903E-2</v>
      </c>
    </row>
    <row r="185" spans="1:5" x14ac:dyDescent="0.25">
      <c r="A185" s="1" t="s">
        <v>1299</v>
      </c>
      <c r="B185" s="1" t="str">
        <f>HYPERLINK("http://www.ncbi.nlm.nih.gov/entrez/query.fcgi?cmd=search&amp;db=gene&amp;term=320977","320977")</f>
        <v>320977</v>
      </c>
      <c r="C185" s="5">
        <v>1.2089670168609801</v>
      </c>
      <c r="D185" s="2">
        <v>8.7966255960196804E-3</v>
      </c>
      <c r="E185" s="8">
        <v>7.6685113706680699E-2</v>
      </c>
    </row>
    <row r="186" spans="1:5" x14ac:dyDescent="0.25">
      <c r="A186" s="1" t="s">
        <v>1056</v>
      </c>
      <c r="B186" s="1" t="str">
        <f>HYPERLINK("http://www.ncbi.nlm.nih.gov/entrez/query.fcgi?cmd=search&amp;db=gene&amp;term=317750","317750")</f>
        <v>317750</v>
      </c>
      <c r="C186" s="5">
        <v>1.20862556974484</v>
      </c>
      <c r="D186" s="2">
        <v>5.8380071914507798E-3</v>
      </c>
      <c r="E186" s="8">
        <v>6.2601359735631301E-2</v>
      </c>
    </row>
    <row r="187" spans="1:5" x14ac:dyDescent="0.25">
      <c r="A187" s="1" t="s">
        <v>1349</v>
      </c>
      <c r="B187" s="1" t="str">
        <f>HYPERLINK("http://www.ncbi.nlm.nih.gov/entrez/query.fcgi?cmd=search&amp;db=gene&amp;term=225997","225997")</f>
        <v>225997</v>
      </c>
      <c r="C187" s="5">
        <v>1.20860054436979</v>
      </c>
      <c r="D187" s="2">
        <v>9.6338805206315197E-3</v>
      </c>
      <c r="E187" s="8">
        <v>8.0900408651297107E-2</v>
      </c>
    </row>
    <row r="188" spans="1:5" x14ac:dyDescent="0.25">
      <c r="A188" s="1" t="s">
        <v>682</v>
      </c>
      <c r="B188" s="1" t="str">
        <f>HYPERLINK("http://www.ncbi.nlm.nih.gov/entrez/query.fcgi?cmd=search&amp;db=gene&amp;term=320981","320981")</f>
        <v>320981</v>
      </c>
      <c r="C188" s="5">
        <v>1.20652209010086</v>
      </c>
      <c r="D188" s="2">
        <v>2.4699644091352702E-3</v>
      </c>
      <c r="E188" s="8">
        <v>4.0955569105455399E-2</v>
      </c>
    </row>
    <row r="189" spans="1:5" x14ac:dyDescent="0.25">
      <c r="A189" s="1" t="s">
        <v>893</v>
      </c>
      <c r="B189" s="1" t="str">
        <f>HYPERLINK("http://www.ncbi.nlm.nih.gov/entrez/query.fcgi?cmd=search&amp;db=gene&amp;term=213819","213819")</f>
        <v>213819</v>
      </c>
      <c r="C189" s="5">
        <v>1.20499900533853</v>
      </c>
      <c r="D189" s="2">
        <v>4.05916293120967E-3</v>
      </c>
      <c r="E189" s="8">
        <v>5.1411893962437998E-2</v>
      </c>
    </row>
    <row r="190" spans="1:5" x14ac:dyDescent="0.25">
      <c r="A190" s="1" t="s">
        <v>265</v>
      </c>
      <c r="B190" s="1" t="str">
        <f>HYPERLINK("http://www.ncbi.nlm.nih.gov/entrez/query.fcgi?cmd=search&amp;db=gene&amp;term=56794","56794")</f>
        <v>56794</v>
      </c>
      <c r="C190" s="5">
        <v>1.2045411502107399</v>
      </c>
      <c r="D190" s="2">
        <v>3.6057479141815601E-4</v>
      </c>
      <c r="E190" s="8">
        <v>1.53374731016896E-2</v>
      </c>
    </row>
    <row r="191" spans="1:5" x14ac:dyDescent="0.25">
      <c r="A191" s="1" t="s">
        <v>1174</v>
      </c>
      <c r="B191" s="1" t="str">
        <f>HYPERLINK("http://www.ncbi.nlm.nih.gov/entrez/query.fcgi?cmd=search&amp;db=gene&amp;term=140483","140483")</f>
        <v>140483</v>
      </c>
      <c r="C191" s="5">
        <v>1.20440549136768</v>
      </c>
      <c r="D191" s="2">
        <v>7.0765218441457599E-3</v>
      </c>
      <c r="E191" s="8">
        <v>6.8212818134526398E-2</v>
      </c>
    </row>
    <row r="192" spans="1:5" x14ac:dyDescent="0.25">
      <c r="A192" s="1" t="s">
        <v>528</v>
      </c>
      <c r="B192" s="1" t="str">
        <f>HYPERLINK("http://www.ncbi.nlm.nih.gov/entrez/query.fcgi?cmd=search&amp;db=gene&amp;term=74080","74080")</f>
        <v>74080</v>
      </c>
      <c r="C192" s="5">
        <v>1.20275933022242</v>
      </c>
      <c r="D192" s="2">
        <v>1.53301430751274E-3</v>
      </c>
      <c r="E192" s="8">
        <v>3.2815206913298402E-2</v>
      </c>
    </row>
    <row r="193" spans="1:5" x14ac:dyDescent="0.25">
      <c r="A193" s="1" t="s">
        <v>903</v>
      </c>
      <c r="B193" s="1" t="str">
        <f>HYPERLINK("http://www.ncbi.nlm.nih.gov/entrez/query.fcgi?cmd=search&amp;db=gene&amp;term=19212","19212")</f>
        <v>19212</v>
      </c>
      <c r="C193" s="5">
        <v>1.2026547345299501</v>
      </c>
      <c r="D193" s="2">
        <v>4.1500896856543302E-3</v>
      </c>
      <c r="E193" s="8">
        <v>5.20251943693818E-2</v>
      </c>
    </row>
    <row r="194" spans="1:5" x14ac:dyDescent="0.25">
      <c r="A194" s="1" t="s">
        <v>300</v>
      </c>
      <c r="B194" s="1" t="str">
        <f>HYPERLINK("http://www.ncbi.nlm.nih.gov/entrez/query.fcgi?cmd=search&amp;db=gene&amp;term=12334","12334")</f>
        <v>12334</v>
      </c>
      <c r="C194" s="5">
        <v>1.2019702864976201</v>
      </c>
      <c r="D194" s="2">
        <v>4.4642474260214699E-4</v>
      </c>
      <c r="E194" s="8">
        <v>1.6820736796948101E-2</v>
      </c>
    </row>
    <row r="195" spans="1:5" x14ac:dyDescent="0.25">
      <c r="A195" s="1" t="s">
        <v>325</v>
      </c>
      <c r="B195" s="1" t="str">
        <f>HYPERLINK("http://www.ncbi.nlm.nih.gov/entrez/query.fcgi?cmd=search&amp;db=gene&amp;term=56279","56279")</f>
        <v>56279</v>
      </c>
      <c r="C195" s="5">
        <v>1.20086113233867</v>
      </c>
      <c r="D195" s="2">
        <v>5.3747792818858997E-4</v>
      </c>
      <c r="E195" s="8">
        <v>1.8648887843306799E-2</v>
      </c>
    </row>
    <row r="196" spans="1:5" x14ac:dyDescent="0.25">
      <c r="A196" s="1" t="s">
        <v>1323</v>
      </c>
      <c r="B196" s="1" t="str">
        <f>HYPERLINK("http://www.ncbi.nlm.nih.gov/entrez/query.fcgi?cmd=search&amp;db=gene&amp;term=258501","258501")</f>
        <v>258501</v>
      </c>
      <c r="C196" s="5">
        <v>1.2007669920608</v>
      </c>
      <c r="D196" s="2">
        <v>9.1531028396323304E-3</v>
      </c>
      <c r="E196" s="8">
        <v>7.8320656312096296E-2</v>
      </c>
    </row>
    <row r="197" spans="1:5" x14ac:dyDescent="0.25">
      <c r="A197" s="1" t="s">
        <v>240</v>
      </c>
      <c r="B197" s="1" t="str">
        <f>HYPERLINK("http://www.ncbi.nlm.nih.gov/entrez/query.fcgi?cmd=search&amp;db=gene&amp;term=218294","218294")</f>
        <v>218294</v>
      </c>
      <c r="C197" s="5">
        <v>1.2006039008607501</v>
      </c>
      <c r="D197" s="2">
        <v>2.9366440269562599E-4</v>
      </c>
      <c r="E197" s="8">
        <v>1.3824170180299199E-2</v>
      </c>
    </row>
    <row r="198" spans="1:5" x14ac:dyDescent="0.25">
      <c r="A198" s="1" t="s">
        <v>1311</v>
      </c>
      <c r="B198" s="1" t="str">
        <f>HYPERLINK("http://www.ncbi.nlm.nih.gov/entrez/query.fcgi?cmd=search&amp;db=gene&amp;term=433752","433752")</f>
        <v>433752</v>
      </c>
      <c r="C198" s="5">
        <v>1.20051309101101</v>
      </c>
      <c r="D198" s="2">
        <v>9.0027143359043792E-3</v>
      </c>
      <c r="E198" s="8">
        <v>7.7744085880525504E-2</v>
      </c>
    </row>
    <row r="199" spans="1:5" x14ac:dyDescent="0.25">
      <c r="A199" s="1" t="s">
        <v>819</v>
      </c>
      <c r="B199" s="1" t="str">
        <f>HYPERLINK("http://www.ncbi.nlm.nih.gov/entrez/query.fcgi?cmd=search&amp;db=gene&amp;term=67425","67425")</f>
        <v>67425</v>
      </c>
      <c r="C199" s="5">
        <v>1.1997566836195099</v>
      </c>
      <c r="D199" s="2">
        <v>3.46253892882853E-3</v>
      </c>
      <c r="E199" s="8">
        <v>4.78471766519818E-2</v>
      </c>
    </row>
    <row r="200" spans="1:5" x14ac:dyDescent="0.25">
      <c r="A200" s="1" t="s">
        <v>435</v>
      </c>
      <c r="B200" s="1" t="str">
        <f>HYPERLINK("http://www.ncbi.nlm.nih.gov/entrez/query.fcgi?cmd=search&amp;db=gene&amp;term=18439","18439")</f>
        <v>18439</v>
      </c>
      <c r="C200" s="5">
        <v>1.19958105587635</v>
      </c>
      <c r="D200" s="2">
        <v>9.984969823331189E-4</v>
      </c>
      <c r="E200" s="8">
        <v>2.5981551159252599E-2</v>
      </c>
    </row>
    <row r="201" spans="1:5" x14ac:dyDescent="0.25">
      <c r="A201" s="1" t="s">
        <v>472</v>
      </c>
      <c r="B201" s="1" t="str">
        <f>HYPERLINK("http://www.ncbi.nlm.nih.gov/entrez/query.fcgi?cmd=search&amp;db=gene&amp;term=97487","97487")</f>
        <v>97487</v>
      </c>
      <c r="C201" s="5">
        <v>1.1993181624473499</v>
      </c>
      <c r="D201" s="2">
        <v>1.2091555272557601E-3</v>
      </c>
      <c r="E201" s="8">
        <v>2.8881131962348001E-2</v>
      </c>
    </row>
    <row r="202" spans="1:5" x14ac:dyDescent="0.25">
      <c r="A202" s="1" t="s">
        <v>176</v>
      </c>
      <c r="B202" s="1" t="str">
        <f>HYPERLINK("http://www.ncbi.nlm.nih.gov/entrez/query.fcgi?cmd=search&amp;db=gene&amp;term=235587","235587")</f>
        <v>235587</v>
      </c>
      <c r="C202" s="5">
        <v>1.19923862011367</v>
      </c>
      <c r="D202" s="2">
        <v>1.61057010186871E-4</v>
      </c>
      <c r="E202" s="8">
        <v>1.0323124731961101E-2</v>
      </c>
    </row>
    <row r="203" spans="1:5" x14ac:dyDescent="0.25">
      <c r="A203" s="1" t="s">
        <v>569</v>
      </c>
      <c r="B203" s="1" t="str">
        <f>HYPERLINK("http://www.ncbi.nlm.nih.gov/entrez/query.fcgi?cmd=search&amp;db=gene&amp;term=75847","75847")</f>
        <v>75847</v>
      </c>
      <c r="C203" s="5">
        <v>1.19908534185503</v>
      </c>
      <c r="D203" s="2">
        <v>1.79686562154169E-3</v>
      </c>
      <c r="E203" s="8">
        <v>3.5698871077912302E-2</v>
      </c>
    </row>
    <row r="204" spans="1:5" x14ac:dyDescent="0.25">
      <c r="A204" s="1" t="s">
        <v>104</v>
      </c>
      <c r="B204" s="1" t="str">
        <f>HYPERLINK("http://www.ncbi.nlm.nih.gov/entrez/query.fcgi?cmd=search&amp;db=gene&amp;term=665113","665113")</f>
        <v>665113</v>
      </c>
      <c r="C204" s="5">
        <v>1.19863478464317</v>
      </c>
      <c r="D204" s="2">
        <v>3.7347905122553398E-5</v>
      </c>
      <c r="E204" s="8">
        <v>4.0353550893035897E-3</v>
      </c>
    </row>
    <row r="205" spans="1:5" x14ac:dyDescent="0.25">
      <c r="A205" s="1" t="s">
        <v>439</v>
      </c>
      <c r="B205" s="1" t="str">
        <f>HYPERLINK("http://www.ncbi.nlm.nih.gov/entrez/query.fcgi?cmd=search&amp;db=gene&amp;term=67144","67144")</f>
        <v>67144</v>
      </c>
      <c r="C205" s="5">
        <v>1.1983170219327299</v>
      </c>
      <c r="D205" s="2">
        <v>1.0126097729501501E-3</v>
      </c>
      <c r="E205" s="8">
        <v>2.6098419861097399E-2</v>
      </c>
    </row>
    <row r="206" spans="1:5" x14ac:dyDescent="0.25">
      <c r="A206" s="1" t="s">
        <v>1193</v>
      </c>
      <c r="B206" s="1" t="str">
        <f>HYPERLINK("http://www.ncbi.nlm.nih.gov/entrez/query.fcgi?cmd=search&amp;db=gene&amp;term=84652","84652")</f>
        <v>84652</v>
      </c>
      <c r="C206" s="5">
        <v>1.1981364945292099</v>
      </c>
      <c r="D206" s="2">
        <v>7.3098868607410798E-3</v>
      </c>
      <c r="E206" s="8">
        <v>6.9398096486524896E-2</v>
      </c>
    </row>
    <row r="207" spans="1:5" x14ac:dyDescent="0.25">
      <c r="A207" s="1" t="s">
        <v>1290</v>
      </c>
      <c r="B207" s="1" t="str">
        <f>HYPERLINK("http://www.ncbi.nlm.nih.gov/entrez/query.fcgi?cmd=search&amp;db=gene&amp;term=238455","238455")</f>
        <v>238455</v>
      </c>
      <c r="C207" s="5">
        <v>1.19800678723695</v>
      </c>
      <c r="D207" s="2">
        <v>8.6943685865692507E-3</v>
      </c>
      <c r="E207" s="8">
        <v>7.6344954822063202E-2</v>
      </c>
    </row>
    <row r="208" spans="1:5" x14ac:dyDescent="0.25">
      <c r="A208" s="1" t="s">
        <v>371</v>
      </c>
      <c r="B208" s="1" t="str">
        <f>HYPERLINK("http://www.ncbi.nlm.nih.gov/entrez/query.fcgi?cmd=search&amp;db=gene&amp;term=14453","14453")</f>
        <v>14453</v>
      </c>
      <c r="C208" s="5">
        <v>1.19762849628376</v>
      </c>
      <c r="D208" s="2">
        <v>6.9412540649782496E-4</v>
      </c>
      <c r="E208" s="8">
        <v>2.11393857967371E-2</v>
      </c>
    </row>
    <row r="209" spans="1:5" x14ac:dyDescent="0.25">
      <c r="A209" s="1" t="s">
        <v>1055</v>
      </c>
      <c r="B209" s="1" t="str">
        <f>HYPERLINK("http://www.ncbi.nlm.nih.gov/entrez/query.fcgi?cmd=search&amp;db=gene&amp;term=17221","17221")</f>
        <v>17221</v>
      </c>
      <c r="C209" s="5">
        <v>1.1959131811955199</v>
      </c>
      <c r="D209" s="2">
        <v>5.8362147516262102E-3</v>
      </c>
      <c r="E209" s="8">
        <v>6.2601359735631301E-2</v>
      </c>
    </row>
    <row r="210" spans="1:5" x14ac:dyDescent="0.25">
      <c r="A210" s="1" t="s">
        <v>1185</v>
      </c>
      <c r="B210" s="1" t="str">
        <f>HYPERLINK("http://www.ncbi.nlm.nih.gov/entrez/query.fcgi?cmd=search&amp;db=gene&amp;term=72267","72267")</f>
        <v>72267</v>
      </c>
      <c r="C210" s="5">
        <v>1.1950127469673599</v>
      </c>
      <c r="D210" s="2">
        <v>7.1398604843246902E-3</v>
      </c>
      <c r="E210" s="8">
        <v>6.8240753741985002E-2</v>
      </c>
    </row>
    <row r="211" spans="1:5" x14ac:dyDescent="0.25">
      <c r="A211" s="1" t="s">
        <v>341</v>
      </c>
      <c r="B211" s="1" t="str">
        <f>HYPERLINK("http://www.ncbi.nlm.nih.gov/entrez/query.fcgi?cmd=search&amp;db=gene&amp;term=225913","225913")</f>
        <v>225913</v>
      </c>
      <c r="C211" s="5">
        <v>1.1945562721966401</v>
      </c>
      <c r="D211" s="2">
        <v>5.7858436878643904E-4</v>
      </c>
      <c r="E211" s="8">
        <v>1.91931120561518E-2</v>
      </c>
    </row>
    <row r="212" spans="1:5" x14ac:dyDescent="0.25">
      <c r="A212" s="1" t="s">
        <v>751</v>
      </c>
      <c r="B212" s="1" t="str">
        <f>HYPERLINK("http://www.ncbi.nlm.nih.gov/entrez/query.fcgi?cmd=search&amp;db=gene&amp;term=66274","66274")</f>
        <v>66274</v>
      </c>
      <c r="C212" s="5">
        <v>1.19448494260156</v>
      </c>
      <c r="D212" s="2">
        <v>3.0548414068141102E-3</v>
      </c>
      <c r="E212" s="8">
        <v>4.6025498487182202E-2</v>
      </c>
    </row>
    <row r="213" spans="1:5" x14ac:dyDescent="0.25">
      <c r="A213" s="1" t="s">
        <v>147</v>
      </c>
      <c r="B213" s="1" t="str">
        <f>HYPERLINK("http://www.ncbi.nlm.nih.gov/entrez/query.fcgi?cmd=search&amp;db=gene&amp;term=23992","23992")</f>
        <v>23992</v>
      </c>
      <c r="C213" s="5">
        <v>1.1943496187745599</v>
      </c>
      <c r="D213" s="2">
        <v>1.05118838528373E-4</v>
      </c>
      <c r="E213" s="8">
        <v>8.0273847227258395E-3</v>
      </c>
    </row>
    <row r="214" spans="1:5" x14ac:dyDescent="0.25">
      <c r="A214" s="1" t="s">
        <v>1255</v>
      </c>
      <c r="B214" s="1" t="str">
        <f>HYPERLINK("http://www.ncbi.nlm.nih.gov/entrez/query.fcgi?cmd=search&amp;db=gene&amp;term=72282","72282")</f>
        <v>72282</v>
      </c>
      <c r="C214" s="5">
        <v>1.1937933787967001</v>
      </c>
      <c r="D214" s="2">
        <v>8.1954923047789004E-3</v>
      </c>
      <c r="E214" s="8">
        <v>7.3968119487477405E-2</v>
      </c>
    </row>
    <row r="215" spans="1:5" x14ac:dyDescent="0.25">
      <c r="A215" s="1" t="s">
        <v>54</v>
      </c>
      <c r="B215" s="1" t="str">
        <f>HYPERLINK("http://www.ncbi.nlm.nih.gov/entrez/query.fcgi?cmd=search&amp;db=gene&amp;term=218793","218793")</f>
        <v>218793</v>
      </c>
      <c r="C215" s="5">
        <v>1.1933601702007499</v>
      </c>
      <c r="D215" s="2">
        <v>7.7763340671221892E-6</v>
      </c>
      <c r="E215" s="8">
        <v>1.60404677480138E-3</v>
      </c>
    </row>
    <row r="216" spans="1:5" x14ac:dyDescent="0.25">
      <c r="A216" s="1" t="s">
        <v>1173</v>
      </c>
      <c r="B216" s="1" t="str">
        <f>HYPERLINK("http://www.ncbi.nlm.nih.gov/entrez/query.fcgi?cmd=search&amp;db=gene&amp;term=15451","15451")</f>
        <v>15451</v>
      </c>
      <c r="C216" s="5">
        <v>1.1924200535731699</v>
      </c>
      <c r="D216" s="2">
        <v>7.0630683751300403E-3</v>
      </c>
      <c r="E216" s="8">
        <v>6.8196227740015797E-2</v>
      </c>
    </row>
    <row r="217" spans="1:5" x14ac:dyDescent="0.25">
      <c r="A217" s="1" t="s">
        <v>204</v>
      </c>
      <c r="B217" s="1" t="str">
        <f>HYPERLINK("http://www.ncbi.nlm.nih.gov/entrez/query.fcgi?cmd=search&amp;db=gene&amp;term=73910","73910")</f>
        <v>73910</v>
      </c>
      <c r="C217" s="5">
        <v>1.19228035659191</v>
      </c>
      <c r="D217" s="2">
        <v>2.2057722080282E-4</v>
      </c>
      <c r="E217" s="8">
        <v>1.2174580090181301E-2</v>
      </c>
    </row>
    <row r="218" spans="1:5" x14ac:dyDescent="0.25">
      <c r="A218" s="1" t="s">
        <v>690</v>
      </c>
      <c r="B218" s="1" t="str">
        <f>HYPERLINK("http://www.ncbi.nlm.nih.gov/entrez/query.fcgi?cmd=search&amp;db=gene&amp;term=269275","269275")</f>
        <v>269275</v>
      </c>
      <c r="C218" s="5">
        <v>1.19226857809361</v>
      </c>
      <c r="D218" s="2">
        <v>2.5029582147273501E-3</v>
      </c>
      <c r="E218" s="8">
        <v>4.1034799280817602E-2</v>
      </c>
    </row>
    <row r="219" spans="1:5" x14ac:dyDescent="0.25">
      <c r="A219" s="1" t="s">
        <v>734</v>
      </c>
      <c r="B219" s="1" t="str">
        <f>HYPERLINK("http://www.ncbi.nlm.nih.gov/entrez/query.fcgi?cmd=search&amp;db=gene&amp;term=71981","71981")</f>
        <v>71981</v>
      </c>
      <c r="C219" s="5">
        <v>1.19202033270621</v>
      </c>
      <c r="D219" s="2">
        <v>2.8531442751682499E-3</v>
      </c>
      <c r="E219" s="8">
        <v>4.3924494974966498E-2</v>
      </c>
    </row>
    <row r="220" spans="1:5" x14ac:dyDescent="0.25">
      <c r="A220" s="1" t="s">
        <v>244</v>
      </c>
      <c r="B220" s="1" t="str">
        <f>HYPERLINK("http://www.ncbi.nlm.nih.gov/entrez/query.fcgi?cmd=search&amp;db=gene&amp;term=66396","66396")</f>
        <v>66396</v>
      </c>
      <c r="C220" s="5">
        <v>1.1902015660579901</v>
      </c>
      <c r="D220" s="2">
        <v>3.0807037649349699E-4</v>
      </c>
      <c r="E220" s="8">
        <v>1.4265554702856301E-2</v>
      </c>
    </row>
    <row r="221" spans="1:5" x14ac:dyDescent="0.25">
      <c r="A221" s="1" t="s">
        <v>1235</v>
      </c>
      <c r="B221" s="1" t="str">
        <f>HYPERLINK("http://www.ncbi.nlm.nih.gov/entrez/query.fcgi?cmd=search&amp;db=gene&amp;term=78771","78771")</f>
        <v>78771</v>
      </c>
      <c r="C221" s="5">
        <v>1.1888717228266901</v>
      </c>
      <c r="D221" s="2">
        <v>7.8749903058934496E-3</v>
      </c>
      <c r="E221" s="8">
        <v>7.2084339118374197E-2</v>
      </c>
    </row>
    <row r="222" spans="1:5" x14ac:dyDescent="0.25">
      <c r="A222" s="1" t="s">
        <v>1108</v>
      </c>
      <c r="B222" s="1" t="str">
        <f>HYPERLINK("http://www.ncbi.nlm.nih.gov/entrez/query.fcgi?cmd=search&amp;db=gene&amp;term=235534","235534")</f>
        <v>235534</v>
      </c>
      <c r="C222" s="5">
        <v>1.18851645815208</v>
      </c>
      <c r="D222" s="2">
        <v>6.3587177573771704E-3</v>
      </c>
      <c r="E222" s="8">
        <v>6.4990076410257697E-2</v>
      </c>
    </row>
    <row r="223" spans="1:5" x14ac:dyDescent="0.25">
      <c r="A223" s="1" t="s">
        <v>394</v>
      </c>
      <c r="B223" s="1" t="str">
        <f>HYPERLINK("http://www.ncbi.nlm.nih.gov/entrez/query.fcgi?cmd=search&amp;db=gene&amp;term=69401","69401")</f>
        <v>69401</v>
      </c>
      <c r="C223" s="5">
        <v>1.1883289099114001</v>
      </c>
      <c r="D223" s="2">
        <v>7.7034820010268802E-4</v>
      </c>
      <c r="E223" s="8">
        <v>2.2055016107000398E-2</v>
      </c>
    </row>
    <row r="224" spans="1:5" x14ac:dyDescent="0.25">
      <c r="A224" s="1" t="s">
        <v>1081</v>
      </c>
      <c r="B224" s="1" t="str">
        <f>HYPERLINK("http://www.ncbi.nlm.nih.gov/entrez/query.fcgi?cmd=search&amp;db=gene&amp;term=246738","246738")</f>
        <v>246738</v>
      </c>
      <c r="C224" s="5">
        <v>1.1873442281501201</v>
      </c>
      <c r="D224" s="2">
        <v>6.0409893263404504E-3</v>
      </c>
      <c r="E224" s="8">
        <v>6.3227482679858393E-2</v>
      </c>
    </row>
    <row r="225" spans="1:5" x14ac:dyDescent="0.25">
      <c r="A225" s="1" t="s">
        <v>850</v>
      </c>
      <c r="B225" s="1" t="str">
        <f>HYPERLINK("http://www.ncbi.nlm.nih.gov/entrez/query.fcgi?cmd=search&amp;db=gene&amp;term=227696","227696")</f>
        <v>227696</v>
      </c>
      <c r="C225" s="5">
        <v>1.18727045472854</v>
      </c>
      <c r="D225" s="2">
        <v>3.7431899777686799E-3</v>
      </c>
      <c r="E225" s="8">
        <v>4.9799872481927202E-2</v>
      </c>
    </row>
    <row r="226" spans="1:5" x14ac:dyDescent="0.25">
      <c r="A226" s="1" t="s">
        <v>979</v>
      </c>
      <c r="B226" s="1" t="str">
        <f>HYPERLINK("http://www.ncbi.nlm.nih.gov/entrez/query.fcgi?cmd=search&amp;db=gene&amp;term=68972","68972")</f>
        <v>68972</v>
      </c>
      <c r="C226" s="5">
        <v>1.18695347885088</v>
      </c>
      <c r="D226" s="2">
        <v>4.9082222841492201E-3</v>
      </c>
      <c r="E226" s="8">
        <v>5.6609611434312299E-2</v>
      </c>
    </row>
    <row r="227" spans="1:5" x14ac:dyDescent="0.25">
      <c r="A227" s="1" t="s">
        <v>583</v>
      </c>
      <c r="B227" s="1" t="str">
        <f>HYPERLINK("http://www.ncbi.nlm.nih.gov/entrez/query.fcgi?cmd=search&amp;db=gene&amp;term=60525","60525")</f>
        <v>60525</v>
      </c>
      <c r="C227" s="5">
        <v>1.1859663282311399</v>
      </c>
      <c r="D227" s="2">
        <v>1.8715660985166901E-3</v>
      </c>
      <c r="E227" s="8">
        <v>3.6295611041598098E-2</v>
      </c>
    </row>
    <row r="228" spans="1:5" x14ac:dyDescent="0.25">
      <c r="A228" s="1" t="s">
        <v>1139</v>
      </c>
      <c r="B228" s="1" t="str">
        <f>HYPERLINK("http://www.ncbi.nlm.nih.gov/entrez/query.fcgi?cmd=search&amp;db=gene&amp;term=72289","72289")</f>
        <v>72289</v>
      </c>
      <c r="C228" s="5">
        <v>1.18493534633125</v>
      </c>
      <c r="D228" s="2">
        <v>6.7039925374321498E-3</v>
      </c>
      <c r="E228" s="8">
        <v>6.6658062510262406E-2</v>
      </c>
    </row>
    <row r="229" spans="1:5" x14ac:dyDescent="0.25">
      <c r="A229" s="1" t="s">
        <v>59</v>
      </c>
      <c r="B229" s="1" t="str">
        <f>HYPERLINK("http://www.ncbi.nlm.nih.gov/entrez/query.fcgi?cmd=search&amp;db=gene&amp;term=71900","71900")</f>
        <v>71900</v>
      </c>
      <c r="C229" s="5">
        <v>1.184677760294</v>
      </c>
      <c r="D229" s="2">
        <v>8.8526939037159008E-6</v>
      </c>
      <c r="E229" s="8">
        <v>1.6738980604687199E-3</v>
      </c>
    </row>
    <row r="230" spans="1:5" x14ac:dyDescent="0.25">
      <c r="A230" s="1" t="s">
        <v>1063</v>
      </c>
      <c r="B230" s="1" t="str">
        <f>HYPERLINK("http://www.ncbi.nlm.nih.gov/entrez/query.fcgi?cmd=search&amp;db=gene&amp;term=212933","212933")</f>
        <v>212933</v>
      </c>
      <c r="C230" s="5">
        <v>1.1842212353181001</v>
      </c>
      <c r="D230" s="2">
        <v>5.9201061979057296E-3</v>
      </c>
      <c r="E230" s="8">
        <v>6.2893902908376903E-2</v>
      </c>
    </row>
    <row r="231" spans="1:5" x14ac:dyDescent="0.25">
      <c r="A231" s="1" t="s">
        <v>342</v>
      </c>
      <c r="B231" s="1" t="str">
        <f>HYPERLINK("http://www.ncbi.nlm.nih.gov/entrez/query.fcgi?cmd=search&amp;db=gene&amp;term=170758","170758")</f>
        <v>170758</v>
      </c>
      <c r="C231" s="5">
        <v>1.1840600022121399</v>
      </c>
      <c r="D231" s="2">
        <v>5.8525881680759895E-4</v>
      </c>
      <c r="E231" s="8">
        <v>1.93042446627275E-2</v>
      </c>
    </row>
    <row r="232" spans="1:5" x14ac:dyDescent="0.25">
      <c r="A232" s="1" t="s">
        <v>1142</v>
      </c>
      <c r="B232" s="1" t="str">
        <f>HYPERLINK("http://www.ncbi.nlm.nih.gov/entrez/query.fcgi?cmd=search&amp;db=gene&amp;term=72230","72230")</f>
        <v>72230</v>
      </c>
      <c r="C232" s="5">
        <v>1.18352941022842</v>
      </c>
      <c r="D232" s="2">
        <v>6.7589137398353901E-3</v>
      </c>
      <c r="E232" s="8">
        <v>6.70279115452386E-2</v>
      </c>
    </row>
    <row r="233" spans="1:5" x14ac:dyDescent="0.25">
      <c r="A233" s="1" t="s">
        <v>1100</v>
      </c>
      <c r="B233" s="1" t="str">
        <f>HYPERLINK("http://www.ncbi.nlm.nih.gov/entrez/query.fcgi?cmd=search&amp;db=gene&amp;term=16372","16372")</f>
        <v>16372</v>
      </c>
      <c r="C233" s="5">
        <v>1.18320839901056</v>
      </c>
      <c r="D233" s="2">
        <v>6.21947933064693E-3</v>
      </c>
      <c r="E233" s="8">
        <v>6.4029077215482205E-2</v>
      </c>
    </row>
    <row r="234" spans="1:5" x14ac:dyDescent="0.25">
      <c r="A234" s="1" t="s">
        <v>437</v>
      </c>
      <c r="B234" s="1" t="str">
        <f>HYPERLINK("http://www.ncbi.nlm.nih.gov/entrez/query.fcgi?cmd=search&amp;db=gene&amp;term=242620","242620")</f>
        <v>242620</v>
      </c>
      <c r="C234" s="5">
        <v>1.18238427851279</v>
      </c>
      <c r="D234" s="2">
        <v>1.0091692001843501E-3</v>
      </c>
      <c r="E234" s="8">
        <v>2.6098419861097399E-2</v>
      </c>
    </row>
    <row r="235" spans="1:5" x14ac:dyDescent="0.25">
      <c r="A235" s="1" t="s">
        <v>118</v>
      </c>
      <c r="B235" s="1" t="str">
        <f>HYPERLINK("http://www.ncbi.nlm.nih.gov/entrez/query.fcgi?cmd=search&amp;db=gene&amp;term=58800","58800")</f>
        <v>58800</v>
      </c>
      <c r="C235" s="5">
        <v>1.1817464405814699</v>
      </c>
      <c r="D235" s="2">
        <v>6.4761462380769102E-5</v>
      </c>
      <c r="E235" s="8">
        <v>6.1741118674945496E-3</v>
      </c>
    </row>
    <row r="236" spans="1:5" x14ac:dyDescent="0.25">
      <c r="A236" s="1" t="s">
        <v>1257</v>
      </c>
      <c r="B236" s="1" t="str">
        <f>HYPERLINK("http://www.ncbi.nlm.nih.gov/entrez/query.fcgi?cmd=search&amp;db=gene&amp;term=78754","78754")</f>
        <v>78754</v>
      </c>
      <c r="C236" s="5">
        <v>1.1811545733975199</v>
      </c>
      <c r="D236" s="2">
        <v>8.2196055864893793E-3</v>
      </c>
      <c r="E236" s="8">
        <v>7.3996727977091406E-2</v>
      </c>
    </row>
    <row r="237" spans="1:5" x14ac:dyDescent="0.25">
      <c r="A237" s="1" t="s">
        <v>445</v>
      </c>
      <c r="B237" s="1" t="str">
        <f>HYPERLINK("http://www.ncbi.nlm.nih.gov/entrez/query.fcgi?cmd=search&amp;db=gene&amp;term=71101","71101")</f>
        <v>71101</v>
      </c>
      <c r="C237" s="5">
        <v>1.1811372975362899</v>
      </c>
      <c r="D237" s="2">
        <v>1.05349315677383E-3</v>
      </c>
      <c r="E237" s="8">
        <v>2.67547162469772E-2</v>
      </c>
    </row>
    <row r="238" spans="1:5" x14ac:dyDescent="0.25">
      <c r="A238" s="1" t="s">
        <v>143</v>
      </c>
      <c r="B238" s="1" t="str">
        <f>HYPERLINK("http://www.ncbi.nlm.nih.gov/entrez/query.fcgi?cmd=search&amp;db=gene&amp;term=75578","75578")</f>
        <v>75578</v>
      </c>
      <c r="C238" s="5">
        <v>1.1809156090647199</v>
      </c>
      <c r="D238" s="2">
        <v>1.0135205160222101E-4</v>
      </c>
      <c r="E238" s="8">
        <v>7.9546958523244501E-3</v>
      </c>
    </row>
    <row r="239" spans="1:5" x14ac:dyDescent="0.25">
      <c r="A239" s="1" t="s">
        <v>1098</v>
      </c>
      <c r="B239" s="1" t="str">
        <f>HYPERLINK("http://www.ncbi.nlm.nih.gov/entrez/query.fcgi?cmd=search&amp;db=gene&amp;term=22324","22324")</f>
        <v>22324</v>
      </c>
      <c r="C239" s="5">
        <v>1.1805592826728599</v>
      </c>
      <c r="D239" s="2">
        <v>6.1973449697054796E-3</v>
      </c>
      <c r="E239" s="8">
        <v>6.3867489226091007E-2</v>
      </c>
    </row>
    <row r="240" spans="1:5" x14ac:dyDescent="0.25">
      <c r="A240" s="1" t="s">
        <v>798</v>
      </c>
      <c r="B240" s="1" t="str">
        <f>HYPERLINK("http://www.ncbi.nlm.nih.gov/entrez/query.fcgi?cmd=search&amp;db=gene&amp;term=228730","228730")</f>
        <v>228730</v>
      </c>
      <c r="C240" s="5">
        <v>1.1797527636756</v>
      </c>
      <c r="D240" s="2">
        <v>3.3309276842527998E-3</v>
      </c>
      <c r="E240" s="8">
        <v>4.7128432513325103E-2</v>
      </c>
    </row>
    <row r="241" spans="1:5" x14ac:dyDescent="0.25">
      <c r="A241" s="1" t="s">
        <v>350</v>
      </c>
      <c r="B241" s="1" t="str">
        <f>HYPERLINK("http://www.ncbi.nlm.nih.gov/entrez/query.fcgi?cmd=search&amp;db=gene&amp;term=73998","73998")</f>
        <v>73998</v>
      </c>
      <c r="C241" s="5">
        <v>1.1795692992410101</v>
      </c>
      <c r="D241" s="2">
        <v>6.0938935446364095E-4</v>
      </c>
      <c r="E241" s="8">
        <v>1.9696658500807301E-2</v>
      </c>
    </row>
    <row r="242" spans="1:5" x14ac:dyDescent="0.25">
      <c r="A242" s="1" t="s">
        <v>756</v>
      </c>
      <c r="B242" s="1" t="str">
        <f>HYPERLINK("http://www.ncbi.nlm.nih.gov/entrez/query.fcgi?cmd=search&amp;db=gene&amp;term=319618","319618")</f>
        <v>319618</v>
      </c>
      <c r="C242" s="5">
        <v>1.1792794580958601</v>
      </c>
      <c r="D242" s="2">
        <v>3.0875165320820601E-3</v>
      </c>
      <c r="E242" s="8">
        <v>4.6210949762724003E-2</v>
      </c>
    </row>
    <row r="243" spans="1:5" x14ac:dyDescent="0.25">
      <c r="A243" s="1" t="s">
        <v>469</v>
      </c>
      <c r="B243" s="1" t="str">
        <f>HYPERLINK("http://www.ncbi.nlm.nih.gov/entrez/query.fcgi?cmd=search&amp;db=gene&amp;term=109241","109241")</f>
        <v>109241</v>
      </c>
      <c r="C243" s="5">
        <v>1.1784508646410501</v>
      </c>
      <c r="D243" s="2">
        <v>1.18070441479512E-3</v>
      </c>
      <c r="E243" s="8">
        <v>2.8439705082858299E-2</v>
      </c>
    </row>
    <row r="244" spans="1:5" x14ac:dyDescent="0.25">
      <c r="A244" s="1" t="s">
        <v>795</v>
      </c>
      <c r="B244" s="1" t="str">
        <f>HYPERLINK("http://www.ncbi.nlm.nih.gov/entrez/query.fcgi?cmd=search&amp;db=gene&amp;term=18010","18010")</f>
        <v>18010</v>
      </c>
      <c r="C244" s="5">
        <v>1.17793210140683</v>
      </c>
      <c r="D244" s="2">
        <v>3.3092391677644901E-3</v>
      </c>
      <c r="E244" s="8">
        <v>4.6998926371091501E-2</v>
      </c>
    </row>
    <row r="245" spans="1:5" x14ac:dyDescent="0.25">
      <c r="A245" s="1" t="s">
        <v>402</v>
      </c>
      <c r="B245" s="1" t="str">
        <f>HYPERLINK("http://www.ncbi.nlm.nih.gov/entrez/query.fcgi?cmd=search&amp;db=gene&amp;term=232035","232035")</f>
        <v>232035</v>
      </c>
      <c r="C245" s="5">
        <v>1.17746164770883</v>
      </c>
      <c r="D245" s="2">
        <v>7.97170687998339E-4</v>
      </c>
      <c r="E245" s="8">
        <v>2.2441458746728801E-2</v>
      </c>
    </row>
    <row r="246" spans="1:5" x14ac:dyDescent="0.25">
      <c r="A246" s="1" t="s">
        <v>896</v>
      </c>
      <c r="B246" s="1" t="str">
        <f>HYPERLINK("http://www.ncbi.nlm.nih.gov/entrez/query.fcgi?cmd=search&amp;db=gene&amp;term=497097","497097")</f>
        <v>497097</v>
      </c>
      <c r="C246" s="5">
        <v>1.17742496550221</v>
      </c>
      <c r="D246" s="2">
        <v>4.0798603612306498E-3</v>
      </c>
      <c r="E246" s="8">
        <v>5.1543484023551502E-2</v>
      </c>
    </row>
    <row r="247" spans="1:5" x14ac:dyDescent="0.25">
      <c r="A247" s="1" t="s">
        <v>622</v>
      </c>
      <c r="B247" s="1" t="str">
        <f>HYPERLINK("http://www.ncbi.nlm.nih.gov/entrez/query.fcgi?cmd=search&amp;db=gene&amp;term=70846","70846")</f>
        <v>70846</v>
      </c>
      <c r="C247" s="5">
        <v>1.1773524534420501</v>
      </c>
      <c r="D247" s="2">
        <v>2.1002266609364598E-3</v>
      </c>
      <c r="E247" s="8">
        <v>3.8098487694664403E-2</v>
      </c>
    </row>
    <row r="248" spans="1:5" x14ac:dyDescent="0.25">
      <c r="A248" s="1" t="s">
        <v>1239</v>
      </c>
      <c r="B248" s="1" t="str">
        <f>HYPERLINK("http://www.ncbi.nlm.nih.gov/entrez/query.fcgi?cmd=search&amp;db=gene&amp;term=71877","71877")</f>
        <v>71877</v>
      </c>
      <c r="C248" s="5">
        <v>1.17711536264385</v>
      </c>
      <c r="D248" s="2">
        <v>7.9017477906429007E-3</v>
      </c>
      <c r="E248" s="8">
        <v>7.2236416049452801E-2</v>
      </c>
    </row>
    <row r="249" spans="1:5" x14ac:dyDescent="0.25">
      <c r="A249" s="1" t="s">
        <v>679</v>
      </c>
      <c r="B249" s="1" t="str">
        <f>HYPERLINK("http://www.ncbi.nlm.nih.gov/entrez/query.fcgi?cmd=search&amp;db=gene&amp;term=14809","14809")</f>
        <v>14809</v>
      </c>
      <c r="C249" s="5">
        <v>1.1760165539255101</v>
      </c>
      <c r="D249" s="2">
        <v>2.46484182652162E-3</v>
      </c>
      <c r="E249" s="8">
        <v>4.0955569105455399E-2</v>
      </c>
    </row>
    <row r="250" spans="1:5" x14ac:dyDescent="0.25">
      <c r="A250" s="1" t="s">
        <v>1364</v>
      </c>
      <c r="B250" s="1" t="str">
        <f>HYPERLINK("http://www.ncbi.nlm.nih.gov/entrez/query.fcgi?cmd=search&amp;db=gene&amp;term=11529","11529")</f>
        <v>11529</v>
      </c>
      <c r="C250" s="5">
        <v>1.17572120012135</v>
      </c>
      <c r="D250" s="2">
        <v>9.9279828872258502E-3</v>
      </c>
      <c r="E250" s="8">
        <v>8.2454645538295901E-2</v>
      </c>
    </row>
    <row r="251" spans="1:5" x14ac:dyDescent="0.25">
      <c r="A251" s="1" t="s">
        <v>249</v>
      </c>
      <c r="B251" s="1" t="str">
        <f>HYPERLINK("http://www.ncbi.nlm.nih.gov/entrez/query.fcgi?cmd=search&amp;db=gene&amp;term=227801","227801")</f>
        <v>227801</v>
      </c>
      <c r="C251" s="5">
        <v>1.1754711897277399</v>
      </c>
      <c r="D251" s="2">
        <v>3.1651750312589001E-4</v>
      </c>
      <c r="E251" s="8">
        <v>1.4363574487475E-2</v>
      </c>
    </row>
    <row r="252" spans="1:5" x14ac:dyDescent="0.25">
      <c r="A252" s="1" t="s">
        <v>855</v>
      </c>
      <c r="B252" s="1" t="str">
        <f>HYPERLINK("http://www.ncbi.nlm.nih.gov/entrez/query.fcgi?cmd=search&amp;db=gene&amp;term=11565","11565")</f>
        <v>11565</v>
      </c>
      <c r="C252" s="5">
        <v>1.1745313400231101</v>
      </c>
      <c r="D252" s="2">
        <v>3.77395120551149E-3</v>
      </c>
      <c r="E252" s="8">
        <v>4.99597512462528E-2</v>
      </c>
    </row>
    <row r="253" spans="1:5" x14ac:dyDescent="0.25">
      <c r="A253" s="1" t="s">
        <v>803</v>
      </c>
      <c r="B253" s="1" t="str">
        <f>HYPERLINK("http://www.ncbi.nlm.nih.gov/entrez/query.fcgi?cmd=search&amp;db=gene&amp;term=11676","11676")</f>
        <v>11676</v>
      </c>
      <c r="C253" s="5">
        <v>1.1744040775045901</v>
      </c>
      <c r="D253" s="2">
        <v>3.36211438609535E-3</v>
      </c>
      <c r="E253" s="8">
        <v>4.7382875509631599E-2</v>
      </c>
    </row>
    <row r="254" spans="1:5" x14ac:dyDescent="0.25">
      <c r="A254" s="1" t="s">
        <v>773</v>
      </c>
      <c r="B254" s="1" t="str">
        <f>HYPERLINK("http://www.ncbi.nlm.nih.gov/entrez/query.fcgi?cmd=search&amp;db=gene&amp;term=67702","67702")</f>
        <v>67702</v>
      </c>
      <c r="C254" s="5">
        <v>1.1743406057083401</v>
      </c>
      <c r="D254" s="2">
        <v>3.1863487218259899E-3</v>
      </c>
      <c r="E254" s="8">
        <v>4.6529962500043202E-2</v>
      </c>
    </row>
    <row r="255" spans="1:5" x14ac:dyDescent="0.25">
      <c r="A255" s="1" t="s">
        <v>446</v>
      </c>
      <c r="B255" s="1" t="str">
        <f>HYPERLINK("http://www.ncbi.nlm.nih.gov/entrez/query.fcgi?cmd=search&amp;db=gene&amp;term=234199","234199")</f>
        <v>234199</v>
      </c>
      <c r="C255" s="5">
        <v>1.17413180047454</v>
      </c>
      <c r="D255" s="2">
        <v>1.0541515798456701E-3</v>
      </c>
      <c r="E255" s="8">
        <v>2.67547162469772E-2</v>
      </c>
    </row>
    <row r="256" spans="1:5" x14ac:dyDescent="0.25">
      <c r="A256" s="1" t="s">
        <v>1153</v>
      </c>
      <c r="B256" s="1" t="str">
        <f>HYPERLINK("http://www.ncbi.nlm.nih.gov/entrez/query.fcgi?cmd=search&amp;db=gene&amp;term=53901","53901")</f>
        <v>53901</v>
      </c>
      <c r="C256" s="5">
        <v>1.1738751041381801</v>
      </c>
      <c r="D256" s="2">
        <v>6.8591098309589401E-3</v>
      </c>
      <c r="E256" s="8">
        <v>6.7232663197182393E-2</v>
      </c>
    </row>
    <row r="257" spans="1:5" x14ac:dyDescent="0.25">
      <c r="A257" s="1" t="s">
        <v>794</v>
      </c>
      <c r="B257" s="1" t="str">
        <f>HYPERLINK("http://www.ncbi.nlm.nih.gov/entrez/query.fcgi?cmd=search&amp;db=gene&amp;term=380765","380765")</f>
        <v>380765</v>
      </c>
      <c r="C257" s="5">
        <v>1.17383131063997</v>
      </c>
      <c r="D257" s="2">
        <v>3.3051645784478701E-3</v>
      </c>
      <c r="E257" s="8">
        <v>4.6998926371091501E-2</v>
      </c>
    </row>
    <row r="258" spans="1:5" x14ac:dyDescent="0.25">
      <c r="A258" s="1" t="s">
        <v>960</v>
      </c>
      <c r="B258" s="1" t="str">
        <f>HYPERLINK("http://www.ncbi.nlm.nih.gov/entrez/query.fcgi?cmd=search&amp;db=gene&amp;term=72157","72157")</f>
        <v>72157</v>
      </c>
      <c r="C258" s="5">
        <v>1.1736270089010501</v>
      </c>
      <c r="D258" s="2">
        <v>4.72127896830576E-3</v>
      </c>
      <c r="E258" s="8">
        <v>5.5586121608480199E-2</v>
      </c>
    </row>
    <row r="259" spans="1:5" x14ac:dyDescent="0.25">
      <c r="A259" s="1" t="s">
        <v>668</v>
      </c>
      <c r="B259" s="1" t="str">
        <f>HYPERLINK("http://www.ncbi.nlm.nih.gov/entrez/query.fcgi?cmd=search&amp;db=gene&amp;term=13731","13731")</f>
        <v>13731</v>
      </c>
      <c r="C259" s="5">
        <v>1.1733670005040699</v>
      </c>
      <c r="D259" s="2">
        <v>2.3505634183496001E-3</v>
      </c>
      <c r="E259" s="8">
        <v>3.9796724291508503E-2</v>
      </c>
    </row>
    <row r="260" spans="1:5" x14ac:dyDescent="0.25">
      <c r="A260" s="1" t="s">
        <v>1080</v>
      </c>
      <c r="B260" s="1" t="str">
        <f>HYPERLINK("http://www.ncbi.nlm.nih.gov/entrez/query.fcgi?cmd=search&amp;db=gene&amp;term=100038746","100038746")</f>
        <v>100038746</v>
      </c>
      <c r="C260" s="5">
        <v>1.1727150810657501</v>
      </c>
      <c r="D260" s="2">
        <v>6.0390236961331799E-3</v>
      </c>
      <c r="E260" s="8">
        <v>6.3227482679858393E-2</v>
      </c>
    </row>
    <row r="261" spans="1:5" x14ac:dyDescent="0.25">
      <c r="A261" s="1" t="s">
        <v>684</v>
      </c>
      <c r="B261" s="1" t="str">
        <f>HYPERLINK("http://www.ncbi.nlm.nih.gov/entrez/query.fcgi?cmd=search&amp;db=gene&amp;term=68943","68943")</f>
        <v>68943</v>
      </c>
      <c r="C261" s="5">
        <v>1.17265148777456</v>
      </c>
      <c r="D261" s="2">
        <v>2.4764654441114002E-3</v>
      </c>
      <c r="E261" s="8">
        <v>4.0955569105455399E-2</v>
      </c>
    </row>
    <row r="262" spans="1:5" x14ac:dyDescent="0.25">
      <c r="A262" s="1" t="s">
        <v>136</v>
      </c>
      <c r="B262" s="1" t="str">
        <f>HYPERLINK("http://www.ncbi.nlm.nih.gov/entrez/query.fcgi?cmd=search&amp;db=gene&amp;term=66129","66129")</f>
        <v>66129</v>
      </c>
      <c r="C262" s="5">
        <v>1.1725153725820501</v>
      </c>
      <c r="D262" s="2">
        <v>9.1598565359562998E-5</v>
      </c>
      <c r="E262" s="8">
        <v>7.5853026397417296E-3</v>
      </c>
    </row>
    <row r="263" spans="1:5" x14ac:dyDescent="0.25">
      <c r="A263" s="1" t="s">
        <v>998</v>
      </c>
      <c r="B263" s="1" t="str">
        <f>HYPERLINK("http://www.ncbi.nlm.nih.gov/entrez/query.fcgi?cmd=search&amp;db=gene&amp;term=210503","210503")</f>
        <v>210503</v>
      </c>
      <c r="C263" s="5">
        <v>1.1724832107904599</v>
      </c>
      <c r="D263" s="2">
        <v>5.1160821668563301E-3</v>
      </c>
      <c r="E263" s="8">
        <v>5.8037721229638399E-2</v>
      </c>
    </row>
    <row r="264" spans="1:5" x14ac:dyDescent="0.25">
      <c r="A264" s="1" t="s">
        <v>1259</v>
      </c>
      <c r="B264" s="1" t="str">
        <f>HYPERLINK("http://www.ncbi.nlm.nih.gov/entrez/query.fcgi?cmd=search&amp;db=gene&amp;term=211945","211945")</f>
        <v>211945</v>
      </c>
      <c r="C264" s="5">
        <v>1.17235792765057</v>
      </c>
      <c r="D264" s="2">
        <v>8.2247553178851403E-3</v>
      </c>
      <c r="E264" s="8">
        <v>7.3996727977091406E-2</v>
      </c>
    </row>
    <row r="265" spans="1:5" x14ac:dyDescent="0.25">
      <c r="A265" s="1" t="s">
        <v>1079</v>
      </c>
      <c r="B265" s="1" t="str">
        <f>HYPERLINK("http://www.ncbi.nlm.nih.gov/entrez/query.fcgi?cmd=search&amp;db=gene&amp;term=67204","67204")</f>
        <v>67204</v>
      </c>
      <c r="C265" s="5">
        <v>1.1717568451671101</v>
      </c>
      <c r="D265" s="2">
        <v>6.0251003857647598E-3</v>
      </c>
      <c r="E265" s="8">
        <v>6.3227482679858393E-2</v>
      </c>
    </row>
    <row r="266" spans="1:5" x14ac:dyDescent="0.25">
      <c r="A266" s="1" t="s">
        <v>1220</v>
      </c>
      <c r="B266" s="1" t="str">
        <f>HYPERLINK("http://www.ncbi.nlm.nih.gov/entrez/query.fcgi?cmd=search&amp;db=gene&amp;term=14069","14069")</f>
        <v>14069</v>
      </c>
      <c r="C266" s="5">
        <v>1.1716995246287001</v>
      </c>
      <c r="D266" s="2">
        <v>7.6708625059835897E-3</v>
      </c>
      <c r="E266" s="8">
        <v>7.1216036745989406E-2</v>
      </c>
    </row>
    <row r="267" spans="1:5" x14ac:dyDescent="0.25">
      <c r="A267" s="1" t="s">
        <v>940</v>
      </c>
      <c r="B267" s="1" t="str">
        <f>HYPERLINK("http://www.ncbi.nlm.nih.gov/entrez/query.fcgi?cmd=search&amp;db=gene&amp;term=245867","245867")</f>
        <v>245867</v>
      </c>
      <c r="C267" s="5">
        <v>1.17013249775752</v>
      </c>
      <c r="D267" s="2">
        <v>4.53124902128277E-3</v>
      </c>
      <c r="E267" s="8">
        <v>5.4503771270687201E-2</v>
      </c>
    </row>
    <row r="268" spans="1:5" x14ac:dyDescent="0.25">
      <c r="A268" s="1" t="s">
        <v>821</v>
      </c>
      <c r="B268" s="1" t="str">
        <f>HYPERLINK("http://www.ncbi.nlm.nih.gov/entrez/query.fcgi?cmd=search&amp;db=gene&amp;term=214951","214951")</f>
        <v>214951</v>
      </c>
      <c r="C268" s="5">
        <v>1.16938649868644</v>
      </c>
      <c r="D268" s="2">
        <v>3.4723310791764401E-3</v>
      </c>
      <c r="E268" s="8">
        <v>4.7865885851555302E-2</v>
      </c>
    </row>
    <row r="269" spans="1:5" x14ac:dyDescent="0.25">
      <c r="A269" s="1" t="s">
        <v>877</v>
      </c>
      <c r="B269" s="1" t="str">
        <f>HYPERLINK("http://www.ncbi.nlm.nih.gov/entrez/query.fcgi?cmd=search&amp;db=gene&amp;term=219140","219140")</f>
        <v>219140</v>
      </c>
      <c r="C269" s="5">
        <v>1.16885134133515</v>
      </c>
      <c r="D269" s="2">
        <v>3.9374816385353596E-3</v>
      </c>
      <c r="E269" s="8">
        <v>5.0819978268031599E-2</v>
      </c>
    </row>
    <row r="270" spans="1:5" x14ac:dyDescent="0.25">
      <c r="A270" s="1" t="s">
        <v>941</v>
      </c>
      <c r="B270" s="1" t="str">
        <f>HYPERLINK("http://www.ncbi.nlm.nih.gov/entrez/query.fcgi?cmd=search&amp;db=gene&amp;term=67389","67389")</f>
        <v>67389</v>
      </c>
      <c r="C270" s="5">
        <v>1.16865870074167</v>
      </c>
      <c r="D270" s="2">
        <v>4.5333879005804399E-3</v>
      </c>
      <c r="E270" s="8">
        <v>5.4503771270687201E-2</v>
      </c>
    </row>
    <row r="271" spans="1:5" x14ac:dyDescent="0.25">
      <c r="A271" s="1" t="s">
        <v>842</v>
      </c>
      <c r="B271" s="1" t="str">
        <f>HYPERLINK("http://www.ncbi.nlm.nih.gov/entrez/query.fcgi?cmd=search&amp;db=gene&amp;term=21685","21685")</f>
        <v>21685</v>
      </c>
      <c r="C271" s="5">
        <v>1.16837259773371</v>
      </c>
      <c r="D271" s="2">
        <v>3.67496531755851E-3</v>
      </c>
      <c r="E271" s="8">
        <v>4.9395356523456099E-2</v>
      </c>
    </row>
    <row r="272" spans="1:5" x14ac:dyDescent="0.25">
      <c r="A272" s="1" t="s">
        <v>1252</v>
      </c>
      <c r="B272" s="1" t="str">
        <f>HYPERLINK("http://www.ncbi.nlm.nih.gov/entrez/query.fcgi?cmd=search&amp;db=gene&amp;term=194590","194590")</f>
        <v>194590</v>
      </c>
      <c r="C272" s="5">
        <v>1.1682358760098801</v>
      </c>
      <c r="D272" s="2">
        <v>8.0940220810676901E-3</v>
      </c>
      <c r="E272" s="8">
        <v>7.3227069928723201E-2</v>
      </c>
    </row>
    <row r="273" spans="1:5" x14ac:dyDescent="0.25">
      <c r="A273" s="1" t="s">
        <v>333</v>
      </c>
      <c r="B273" s="1" t="str">
        <f>HYPERLINK("http://www.ncbi.nlm.nih.gov/entrez/query.fcgi?cmd=search&amp;db=gene&amp;term=14732","14732")</f>
        <v>14732</v>
      </c>
      <c r="C273" s="5">
        <v>1.16815635601041</v>
      </c>
      <c r="D273" s="2">
        <v>5.6242266174333399E-4</v>
      </c>
      <c r="E273" s="8">
        <v>1.91038611576353E-2</v>
      </c>
    </row>
    <row r="274" spans="1:5" x14ac:dyDescent="0.25">
      <c r="A274" s="1" t="s">
        <v>913</v>
      </c>
      <c r="B274" s="1" t="str">
        <f>HYPERLINK("http://www.ncbi.nlm.nih.gov/entrez/query.fcgi?cmd=search&amp;db=gene&amp;term=208177","208177")</f>
        <v>208177</v>
      </c>
      <c r="C274" s="5">
        <v>1.16793537896662</v>
      </c>
      <c r="D274" s="2">
        <v>4.2214130597835204E-3</v>
      </c>
      <c r="E274" s="8">
        <v>5.2332609213197601E-2</v>
      </c>
    </row>
    <row r="275" spans="1:5" x14ac:dyDescent="0.25">
      <c r="A275" s="1" t="s">
        <v>714</v>
      </c>
      <c r="B275" s="1" t="str">
        <f>HYPERLINK("http://www.ncbi.nlm.nih.gov/entrez/query.fcgi?cmd=search&amp;db=gene&amp;term=52609","52609")</f>
        <v>52609</v>
      </c>
      <c r="C275" s="5">
        <v>1.16638356285742</v>
      </c>
      <c r="D275" s="2">
        <v>2.69043099938648E-3</v>
      </c>
      <c r="E275" s="8">
        <v>4.2629834293290703E-2</v>
      </c>
    </row>
    <row r="276" spans="1:5" x14ac:dyDescent="0.25">
      <c r="A276" s="1" t="s">
        <v>762</v>
      </c>
      <c r="B276" s="1" t="str">
        <f>HYPERLINK("http://www.ncbi.nlm.nih.gov/entrez/query.fcgi?cmd=search&amp;db=gene&amp;term=74443","74443")</f>
        <v>74443</v>
      </c>
      <c r="C276" s="5">
        <v>1.16562210006609</v>
      </c>
      <c r="D276" s="2">
        <v>3.1272113662699202E-3</v>
      </c>
      <c r="E276" s="8">
        <v>4.6437484468150998E-2</v>
      </c>
    </row>
    <row r="277" spans="1:5" x14ac:dyDescent="0.25">
      <c r="A277" s="1" t="s">
        <v>771</v>
      </c>
      <c r="B277" s="1" t="str">
        <f>HYPERLINK("http://www.ncbi.nlm.nih.gov/entrez/query.fcgi?cmd=search&amp;db=gene&amp;term=244891","244891")</f>
        <v>244891</v>
      </c>
      <c r="C277" s="5">
        <v>1.1647386386663701</v>
      </c>
      <c r="D277" s="2">
        <v>3.1767110677889399E-3</v>
      </c>
      <c r="E277" s="8">
        <v>4.6529962500043202E-2</v>
      </c>
    </row>
    <row r="278" spans="1:5" x14ac:dyDescent="0.25">
      <c r="A278" s="1" t="s">
        <v>151</v>
      </c>
      <c r="B278" s="1" t="str">
        <f>HYPERLINK("http://www.ncbi.nlm.nih.gov/entrez/query.fcgi?cmd=search&amp;db=gene&amp;term=208968","208968")</f>
        <v>208968</v>
      </c>
      <c r="C278" s="5">
        <v>1.1646307745694999</v>
      </c>
      <c r="D278" s="2">
        <v>1.09532065944329E-4</v>
      </c>
      <c r="E278" s="8">
        <v>8.1092069691933305E-3</v>
      </c>
    </row>
    <row r="279" spans="1:5" x14ac:dyDescent="0.25">
      <c r="A279" s="1" t="s">
        <v>340</v>
      </c>
      <c r="B279" s="1" t="str">
        <f>HYPERLINK("http://www.ncbi.nlm.nih.gov/entrez/query.fcgi?cmd=search&amp;db=gene&amp;term=20768","20768")</f>
        <v>20768</v>
      </c>
      <c r="C279" s="5">
        <v>1.1640469756659899</v>
      </c>
      <c r="D279" s="2">
        <v>5.77557498792292E-4</v>
      </c>
      <c r="E279" s="8">
        <v>1.91931120561518E-2</v>
      </c>
    </row>
    <row r="280" spans="1:5" x14ac:dyDescent="0.25">
      <c r="A280" s="1" t="s">
        <v>613</v>
      </c>
      <c r="B280" s="1" t="str">
        <f>HYPERLINK("http://www.ncbi.nlm.nih.gov/entrez/query.fcgi?cmd=search&amp;db=gene&amp;term=16780","16780")</f>
        <v>16780</v>
      </c>
      <c r="C280" s="5">
        <v>1.1637356319151699</v>
      </c>
      <c r="D280" s="2">
        <v>2.0292816873934698E-3</v>
      </c>
      <c r="E280" s="8">
        <v>3.7434499325562101E-2</v>
      </c>
    </row>
    <row r="281" spans="1:5" x14ac:dyDescent="0.25">
      <c r="A281" s="1" t="s">
        <v>157</v>
      </c>
      <c r="B281" s="1" t="str">
        <f>HYPERLINK("http://www.ncbi.nlm.nih.gov/entrez/query.fcgi?cmd=search&amp;db=gene&amp;term=227620","227620")</f>
        <v>227620</v>
      </c>
      <c r="C281" s="5">
        <v>1.1630685408781101</v>
      </c>
      <c r="D281" s="2">
        <v>1.1334766051174201E-4</v>
      </c>
      <c r="E281" s="8">
        <v>8.1338670285691604E-3</v>
      </c>
    </row>
    <row r="282" spans="1:5" x14ac:dyDescent="0.25">
      <c r="A282" s="1" t="s">
        <v>727</v>
      </c>
      <c r="B282" s="1" t="str">
        <f>HYPERLINK("http://www.ncbi.nlm.nih.gov/entrez/query.fcgi?cmd=search&amp;db=gene&amp;term=16180","16180")</f>
        <v>16180</v>
      </c>
      <c r="C282" s="5">
        <v>1.1627421876708599</v>
      </c>
      <c r="D282" s="2">
        <v>2.79434115525223E-3</v>
      </c>
      <c r="E282" s="8">
        <v>4.3486725526856403E-2</v>
      </c>
    </row>
    <row r="283" spans="1:5" x14ac:dyDescent="0.25">
      <c r="A283" s="1" t="s">
        <v>997</v>
      </c>
      <c r="B283" s="1" t="str">
        <f>HYPERLINK("http://www.ncbi.nlm.nih.gov/entrez/query.fcgi?cmd=search&amp;db=gene&amp;term=76901","76901")</f>
        <v>76901</v>
      </c>
      <c r="C283" s="5">
        <v>1.1626613328162301</v>
      </c>
      <c r="D283" s="2">
        <v>5.1022278880572501E-3</v>
      </c>
      <c r="E283" s="8">
        <v>5.7942759237328098E-2</v>
      </c>
    </row>
    <row r="284" spans="1:5" x14ac:dyDescent="0.25">
      <c r="A284" s="1" t="s">
        <v>974</v>
      </c>
      <c r="B284" s="1" t="str">
        <f>HYPERLINK("http://www.ncbi.nlm.nih.gov/entrez/query.fcgi?cmd=search&amp;db=gene&amp;term=380684","380684")</f>
        <v>380684</v>
      </c>
      <c r="C284" s="5">
        <v>1.16231436332825</v>
      </c>
      <c r="D284" s="2">
        <v>4.8033413033872199E-3</v>
      </c>
      <c r="E284" s="8">
        <v>5.58339608279559E-2</v>
      </c>
    </row>
    <row r="285" spans="1:5" x14ac:dyDescent="0.25">
      <c r="A285" s="1" t="s">
        <v>781</v>
      </c>
      <c r="B285" s="1" t="str">
        <f>HYPERLINK("http://www.ncbi.nlm.nih.gov/entrez/query.fcgi?cmd=search&amp;db=gene&amp;term=20512","20512")</f>
        <v>20512</v>
      </c>
      <c r="C285" s="5">
        <v>1.16226746385661</v>
      </c>
      <c r="D285" s="2">
        <v>3.21939369065749E-3</v>
      </c>
      <c r="E285" s="8">
        <v>4.6646292907005997E-2</v>
      </c>
    </row>
    <row r="286" spans="1:5" x14ac:dyDescent="0.25">
      <c r="A286" s="1" t="s">
        <v>516</v>
      </c>
      <c r="B286" s="1" t="str">
        <f>HYPERLINK("http://www.ncbi.nlm.nih.gov/entrez/query.fcgi?cmd=search&amp;db=gene&amp;term=103012","103012")</f>
        <v>103012</v>
      </c>
      <c r="C286" s="5">
        <v>1.16210510988385</v>
      </c>
      <c r="D286" s="2">
        <v>1.4618846549760999E-3</v>
      </c>
      <c r="E286" s="8">
        <v>3.1950451253824598E-2</v>
      </c>
    </row>
    <row r="287" spans="1:5" x14ac:dyDescent="0.25">
      <c r="A287" s="1" t="s">
        <v>398</v>
      </c>
      <c r="B287" s="1" t="str">
        <f>HYPERLINK("http://www.ncbi.nlm.nih.gov/entrez/query.fcgi?cmd=search&amp;db=gene&amp;term=69291","69291")</f>
        <v>69291</v>
      </c>
      <c r="C287" s="5">
        <v>1.16202683485813</v>
      </c>
      <c r="D287" s="2">
        <v>7.7940635932027802E-4</v>
      </c>
      <c r="E287" s="8">
        <v>2.2161331887277001E-2</v>
      </c>
    </row>
    <row r="288" spans="1:5" x14ac:dyDescent="0.25">
      <c r="A288" s="1" t="s">
        <v>1021</v>
      </c>
      <c r="B288" s="1" t="str">
        <f>HYPERLINK("http://www.ncbi.nlm.nih.gov/entrez/query.fcgi?cmd=search&amp;db=gene&amp;term=723827","723827")</f>
        <v>723827</v>
      </c>
      <c r="C288" s="5">
        <v>1.1618038831823001</v>
      </c>
      <c r="D288" s="2">
        <v>5.3937891171651504E-3</v>
      </c>
      <c r="E288" s="8">
        <v>5.9747369782912202E-2</v>
      </c>
    </row>
    <row r="289" spans="1:5" x14ac:dyDescent="0.25">
      <c r="A289" s="1" t="s">
        <v>1106</v>
      </c>
      <c r="B289" s="1" t="str">
        <f>HYPERLINK("http://www.ncbi.nlm.nih.gov/entrez/query.fcgi?cmd=search&amp;db=gene&amp;term=218461","218461")</f>
        <v>218461</v>
      </c>
      <c r="C289" s="5">
        <v>1.1617449737666901</v>
      </c>
      <c r="D289" s="2">
        <v>6.2842754393486197E-3</v>
      </c>
      <c r="E289" s="8">
        <v>6.4345808182746503E-2</v>
      </c>
    </row>
    <row r="290" spans="1:5" x14ac:dyDescent="0.25">
      <c r="A290" s="1" t="s">
        <v>310</v>
      </c>
      <c r="B290" s="1" t="str">
        <f>HYPERLINK("http://www.ncbi.nlm.nih.gov/entrez/query.fcgi?cmd=search&amp;db=gene&amp;term=22619","22619")</f>
        <v>22619</v>
      </c>
      <c r="C290" s="5">
        <v>1.1617264361124</v>
      </c>
      <c r="D290" s="2">
        <v>4.7804663699935201E-4</v>
      </c>
      <c r="E290" s="8">
        <v>1.7407843965376001E-2</v>
      </c>
    </row>
    <row r="291" spans="1:5" x14ac:dyDescent="0.25">
      <c r="A291" s="1" t="s">
        <v>272</v>
      </c>
      <c r="B291" s="1" t="str">
        <f>HYPERLINK("http://www.ncbi.nlm.nih.gov/entrez/query.fcgi?cmd=search&amp;db=gene&amp;term=67392","67392")</f>
        <v>67392</v>
      </c>
      <c r="C291" s="5">
        <v>1.1615144736491401</v>
      </c>
      <c r="D291" s="2">
        <v>3.7770525126590298E-4</v>
      </c>
      <c r="E291" s="8">
        <v>1.5644023999752999E-2</v>
      </c>
    </row>
    <row r="292" spans="1:5" x14ac:dyDescent="0.25">
      <c r="A292" s="1" t="s">
        <v>233</v>
      </c>
      <c r="B292" s="1" t="str">
        <f>HYPERLINK("http://www.ncbi.nlm.nih.gov/entrez/query.fcgi?cmd=search&amp;db=gene&amp;term=234309","234309")</f>
        <v>234309</v>
      </c>
      <c r="C292" s="5">
        <v>1.16146578177364</v>
      </c>
      <c r="D292" s="2">
        <v>2.8455596028242902E-4</v>
      </c>
      <c r="E292" s="8">
        <v>1.379610966207E-2</v>
      </c>
    </row>
    <row r="293" spans="1:5" x14ac:dyDescent="0.25">
      <c r="A293" s="1" t="s">
        <v>1251</v>
      </c>
      <c r="B293" s="1" t="str">
        <f>HYPERLINK("http://www.ncbi.nlm.nih.gov/entrez/query.fcgi?cmd=search&amp;db=gene&amp;term=238023","238023")</f>
        <v>238023</v>
      </c>
      <c r="C293" s="5">
        <v>1.1614489608090499</v>
      </c>
      <c r="D293" s="2">
        <v>8.0477693217970696E-3</v>
      </c>
      <c r="E293" s="8">
        <v>7.2866726068812296E-2</v>
      </c>
    </row>
    <row r="294" spans="1:5" x14ac:dyDescent="0.25">
      <c r="A294" s="1" t="s">
        <v>978</v>
      </c>
      <c r="B294" s="1" t="str">
        <f>HYPERLINK("http://www.ncbi.nlm.nih.gov/entrez/query.fcgi?cmd=search&amp;db=gene&amp;term=14368","14368")</f>
        <v>14368</v>
      </c>
      <c r="C294" s="5">
        <v>1.16084973431886</v>
      </c>
      <c r="D294" s="2">
        <v>4.8882770216320797E-3</v>
      </c>
      <c r="E294" s="8">
        <v>5.65893287505689E-2</v>
      </c>
    </row>
    <row r="295" spans="1:5" x14ac:dyDescent="0.25">
      <c r="A295" s="1" t="s">
        <v>1086</v>
      </c>
      <c r="B295" s="1" t="str">
        <f>HYPERLINK("http://www.ncbi.nlm.nih.gov/entrez/query.fcgi?cmd=search&amp;db=gene&amp;term=14802","14802")</f>
        <v>14802</v>
      </c>
      <c r="C295" s="5">
        <v>1.1587545739402001</v>
      </c>
      <c r="D295" s="2">
        <v>6.1144164420170498E-3</v>
      </c>
      <c r="E295" s="8">
        <v>6.3580120741494398E-2</v>
      </c>
    </row>
    <row r="296" spans="1:5" x14ac:dyDescent="0.25">
      <c r="A296" s="1" t="s">
        <v>599</v>
      </c>
      <c r="B296" s="1" t="str">
        <f>HYPERLINK("http://www.ncbi.nlm.nih.gov/entrez/query.fcgi?cmd=search&amp;db=gene&amp;term=14420","14420")</f>
        <v>14420</v>
      </c>
      <c r="C296" s="5">
        <v>1.15864699082287</v>
      </c>
      <c r="D296" s="2">
        <v>1.97735228591567E-3</v>
      </c>
      <c r="E296" s="8">
        <v>3.72768204911424E-2</v>
      </c>
    </row>
    <row r="297" spans="1:5" x14ac:dyDescent="0.25">
      <c r="A297" s="1" t="s">
        <v>932</v>
      </c>
      <c r="B297" s="1" t="str">
        <f>HYPERLINK("http://www.ncbi.nlm.nih.gov/entrez/query.fcgi?cmd=search&amp;db=gene&amp;term=235323","235323")</f>
        <v>235323</v>
      </c>
      <c r="C297" s="5">
        <v>1.15847886441494</v>
      </c>
      <c r="D297" s="2">
        <v>4.4361654870646002E-3</v>
      </c>
      <c r="E297" s="8">
        <v>5.3828847310727401E-2</v>
      </c>
    </row>
    <row r="298" spans="1:5" x14ac:dyDescent="0.25">
      <c r="A298" s="1" t="s">
        <v>591</v>
      </c>
      <c r="B298" s="1" t="str">
        <f>HYPERLINK("http://www.ncbi.nlm.nih.gov/entrez/query.fcgi?cmd=search&amp;db=gene&amp;term=272396","272396")</f>
        <v>272396</v>
      </c>
      <c r="C298" s="5">
        <v>1.1573078300704001</v>
      </c>
      <c r="D298" s="2">
        <v>1.9329757226667101E-3</v>
      </c>
      <c r="E298" s="8">
        <v>3.6976983701230197E-2</v>
      </c>
    </row>
    <row r="299" spans="1:5" x14ac:dyDescent="0.25">
      <c r="A299" s="1" t="s">
        <v>1052</v>
      </c>
      <c r="B299" s="1" t="str">
        <f>HYPERLINK("http://www.ncbi.nlm.nih.gov/entrez/query.fcgi?cmd=search&amp;db=gene&amp;term=100038526","100038526")</f>
        <v>100038526</v>
      </c>
      <c r="C299" s="5">
        <v>1.1572217368608599</v>
      </c>
      <c r="D299" s="2">
        <v>5.8158308506619499E-3</v>
      </c>
      <c r="E299" s="8">
        <v>6.2587121422877895E-2</v>
      </c>
    </row>
    <row r="300" spans="1:5" x14ac:dyDescent="0.25">
      <c r="A300" s="1" t="s">
        <v>741</v>
      </c>
      <c r="B300" s="1" t="str">
        <f>HYPERLINK("http://www.ncbi.nlm.nih.gov/entrez/query.fcgi?cmd=search&amp;db=gene&amp;term=380916","380916")</f>
        <v>380916</v>
      </c>
      <c r="C300" s="5">
        <v>1.15716384964009</v>
      </c>
      <c r="D300" s="2">
        <v>2.9147579403654401E-3</v>
      </c>
      <c r="E300" s="8">
        <v>4.4453027394553701E-2</v>
      </c>
    </row>
    <row r="301" spans="1:5" x14ac:dyDescent="0.25">
      <c r="A301" s="1" t="s">
        <v>764</v>
      </c>
      <c r="B301" s="1" t="str">
        <f>HYPERLINK("http://www.ncbi.nlm.nih.gov/entrez/query.fcgi?cmd=search&amp;db=gene&amp;term=378472","378472")</f>
        <v>378472</v>
      </c>
      <c r="C301" s="5">
        <v>1.1566793561783799</v>
      </c>
      <c r="D301" s="2">
        <v>3.1386642394375399E-3</v>
      </c>
      <c r="E301" s="8">
        <v>4.64453852590953E-2</v>
      </c>
    </row>
    <row r="302" spans="1:5" x14ac:dyDescent="0.25">
      <c r="A302" s="1" t="s">
        <v>100</v>
      </c>
      <c r="B302" s="1" t="str">
        <f>HYPERLINK("http://www.ncbi.nlm.nih.gov/entrez/query.fcgi?cmd=search&amp;db=gene&amp;term=211586","211586")</f>
        <v>211586</v>
      </c>
      <c r="C302" s="5">
        <v>1.1565466602293799</v>
      </c>
      <c r="D302" s="2">
        <v>3.1160706394972599E-5</v>
      </c>
      <c r="E302" s="8">
        <v>3.5001828216550102E-3</v>
      </c>
    </row>
    <row r="303" spans="1:5" x14ac:dyDescent="0.25">
      <c r="A303" s="1" t="s">
        <v>1107</v>
      </c>
      <c r="B303" s="1" t="str">
        <f>HYPERLINK("http://www.ncbi.nlm.nih.gov/entrez/query.fcgi?cmd=search&amp;db=gene&amp;term=234214","234214")</f>
        <v>234214</v>
      </c>
      <c r="C303" s="5">
        <v>1.1563490862436001</v>
      </c>
      <c r="D303" s="2">
        <v>6.3122938319104503E-3</v>
      </c>
      <c r="E303" s="8">
        <v>6.4574413305435896E-2</v>
      </c>
    </row>
    <row r="304" spans="1:5" x14ac:dyDescent="0.25">
      <c r="A304" s="1" t="s">
        <v>710</v>
      </c>
      <c r="B304" s="1" t="str">
        <f>HYPERLINK("http://www.ncbi.nlm.nih.gov/entrez/query.fcgi?cmd=search&amp;db=gene&amp;term=230789","230789")</f>
        <v>230789</v>
      </c>
      <c r="C304" s="5">
        <v>1.1562275342041199</v>
      </c>
      <c r="D304" s="2">
        <v>2.6575291153318999E-3</v>
      </c>
      <c r="E304" s="8">
        <v>4.2307043018823001E-2</v>
      </c>
    </row>
    <row r="305" spans="1:5" x14ac:dyDescent="0.25">
      <c r="A305" s="1" t="s">
        <v>386</v>
      </c>
      <c r="B305" s="1" t="str">
        <f>HYPERLINK("http://www.ncbi.nlm.nih.gov/entrez/query.fcgi?cmd=search&amp;db=gene&amp;term=75778","75778")</f>
        <v>75778</v>
      </c>
      <c r="C305" s="5">
        <v>1.1561328295002999</v>
      </c>
      <c r="D305" s="2">
        <v>7.4444730481970601E-4</v>
      </c>
      <c r="E305" s="8">
        <v>2.1823670977236101E-2</v>
      </c>
    </row>
    <row r="306" spans="1:5" x14ac:dyDescent="0.25">
      <c r="A306" s="1" t="s">
        <v>1133</v>
      </c>
      <c r="B306" s="1" t="str">
        <f>HYPERLINK("http://www.ncbi.nlm.nih.gov/entrez/query.fcgi?cmd=search&amp;db=gene&amp;term=231214","231214")</f>
        <v>231214</v>
      </c>
      <c r="C306" s="5">
        <v>1.15580423549167</v>
      </c>
      <c r="D306" s="2">
        <v>6.6698883478686398E-3</v>
      </c>
      <c r="E306" s="8">
        <v>6.6569365353465304E-2</v>
      </c>
    </row>
    <row r="307" spans="1:5" x14ac:dyDescent="0.25">
      <c r="A307" s="1" t="s">
        <v>840</v>
      </c>
      <c r="B307" s="1" t="str">
        <f>HYPERLINK("http://www.ncbi.nlm.nih.gov/entrez/query.fcgi?cmd=search&amp;db=gene&amp;term=328977","328977")</f>
        <v>328977</v>
      </c>
      <c r="C307" s="5">
        <v>1.1557567316734001</v>
      </c>
      <c r="D307" s="2">
        <v>3.64815135306484E-3</v>
      </c>
      <c r="E307" s="8">
        <v>4.9123247347533601E-2</v>
      </c>
    </row>
    <row r="308" spans="1:5" x14ac:dyDescent="0.25">
      <c r="A308" s="1" t="s">
        <v>1214</v>
      </c>
      <c r="B308" s="1" t="str">
        <f>HYPERLINK("http://www.ncbi.nlm.nih.gov/entrez/query.fcgi?cmd=search&amp;db=gene&amp;term=230810","230810")</f>
        <v>230810</v>
      </c>
      <c r="C308" s="5">
        <v>1.15527908712507</v>
      </c>
      <c r="D308" s="2">
        <v>7.5463773996693496E-3</v>
      </c>
      <c r="E308" s="8">
        <v>7.0406013462162298E-2</v>
      </c>
    </row>
    <row r="309" spans="1:5" x14ac:dyDescent="0.25">
      <c r="A309" s="1" t="s">
        <v>837</v>
      </c>
      <c r="B309" s="1" t="str">
        <f>HYPERLINK("http://www.ncbi.nlm.nih.gov/entrez/query.fcgi?cmd=search&amp;db=gene&amp;term=67064","67064")</f>
        <v>67064</v>
      </c>
      <c r="C309" s="5">
        <v>1.15517631149054</v>
      </c>
      <c r="D309" s="2">
        <v>3.6162776189621001E-3</v>
      </c>
      <c r="E309" s="8">
        <v>4.8866753222207598E-2</v>
      </c>
    </row>
    <row r="310" spans="1:5" x14ac:dyDescent="0.25">
      <c r="A310" s="1" t="s">
        <v>747</v>
      </c>
      <c r="B310" s="1" t="str">
        <f>HYPERLINK("http://www.ncbi.nlm.nih.gov/entrez/query.fcgi?cmd=search&amp;db=gene&amp;term=70591","70591")</f>
        <v>70591</v>
      </c>
      <c r="C310" s="5">
        <v>1.15364038209455</v>
      </c>
      <c r="D310" s="2">
        <v>2.96533787070707E-3</v>
      </c>
      <c r="E310" s="8">
        <v>4.4915596826361398E-2</v>
      </c>
    </row>
    <row r="311" spans="1:5" x14ac:dyDescent="0.25">
      <c r="A311" s="1" t="s">
        <v>1096</v>
      </c>
      <c r="B311" s="1" t="str">
        <f>HYPERLINK("http://www.ncbi.nlm.nih.gov/entrez/query.fcgi?cmd=search&amp;db=gene&amp;term=68145","68145")</f>
        <v>68145</v>
      </c>
      <c r="C311" s="5">
        <v>1.1535527921228499</v>
      </c>
      <c r="D311" s="2">
        <v>6.1758564912359802E-3</v>
      </c>
      <c r="E311" s="8">
        <v>6.3811604396221203E-2</v>
      </c>
    </row>
    <row r="312" spans="1:5" x14ac:dyDescent="0.25">
      <c r="A312" s="1" t="s">
        <v>330</v>
      </c>
      <c r="B312" s="1" t="str">
        <f>HYPERLINK("http://www.ncbi.nlm.nih.gov/entrez/query.fcgi?cmd=search&amp;db=gene&amp;term=269336","269336")</f>
        <v>269336</v>
      </c>
      <c r="C312" s="5">
        <v>1.15314729959338</v>
      </c>
      <c r="D312" s="2">
        <v>5.4866398884856305E-4</v>
      </c>
      <c r="E312" s="8">
        <v>1.8805430126467799E-2</v>
      </c>
    </row>
    <row r="313" spans="1:5" x14ac:dyDescent="0.25">
      <c r="A313" s="1" t="s">
        <v>735</v>
      </c>
      <c r="B313" s="1" t="str">
        <f>HYPERLINK("http://www.ncbi.nlm.nih.gov/entrez/query.fcgi?cmd=search&amp;db=gene&amp;term=16341","16341")</f>
        <v>16341</v>
      </c>
      <c r="C313" s="5">
        <v>1.15295594989304</v>
      </c>
      <c r="D313" s="2">
        <v>2.8540234750575899E-3</v>
      </c>
      <c r="E313" s="8">
        <v>4.3924494974966498E-2</v>
      </c>
    </row>
    <row r="314" spans="1:5" x14ac:dyDescent="0.25">
      <c r="A314" s="1" t="s">
        <v>1187</v>
      </c>
      <c r="B314" s="1" t="str">
        <f>HYPERLINK("http://www.ncbi.nlm.nih.gov/entrez/query.fcgi?cmd=search&amp;db=gene&amp;term=18604","18604")</f>
        <v>18604</v>
      </c>
      <c r="C314" s="5">
        <v>1.1528526958863301</v>
      </c>
      <c r="D314" s="2">
        <v>7.1603160486777302E-3</v>
      </c>
      <c r="E314" s="8">
        <v>6.8310099816766404E-2</v>
      </c>
    </row>
    <row r="315" spans="1:5" x14ac:dyDescent="0.25">
      <c r="A315" s="1" t="s">
        <v>763</v>
      </c>
      <c r="B315" s="1" t="str">
        <f>HYPERLINK("http://www.ncbi.nlm.nih.gov/entrez/query.fcgi?cmd=search&amp;db=gene&amp;term=93838","93838")</f>
        <v>93838</v>
      </c>
      <c r="C315" s="5">
        <v>1.15234753299939</v>
      </c>
      <c r="D315" s="2">
        <v>3.1363744792227699E-3</v>
      </c>
      <c r="E315" s="8">
        <v>4.64453852590953E-2</v>
      </c>
    </row>
    <row r="316" spans="1:5" x14ac:dyDescent="0.25">
      <c r="A316" s="1" t="s">
        <v>1354</v>
      </c>
      <c r="B316" s="1" t="str">
        <f>HYPERLINK("http://www.ncbi.nlm.nih.gov/entrez/query.fcgi?cmd=search&amp;db=gene&amp;term=226101","226101")</f>
        <v>226101</v>
      </c>
      <c r="C316" s="5">
        <v>1.15222119021849</v>
      </c>
      <c r="D316" s="2">
        <v>9.7925999287533597E-3</v>
      </c>
      <c r="E316" s="8">
        <v>8.1930033223604107E-2</v>
      </c>
    </row>
    <row r="317" spans="1:5" x14ac:dyDescent="0.25">
      <c r="A317" s="1" t="s">
        <v>1150</v>
      </c>
      <c r="B317" s="1" t="str">
        <f>HYPERLINK("http://www.ncbi.nlm.nih.gov/entrez/query.fcgi?cmd=search&amp;db=gene&amp;term=102635638","102635638")</f>
        <v>102635638</v>
      </c>
      <c r="C317" s="5">
        <v>1.1520010156829299</v>
      </c>
      <c r="D317" s="2">
        <v>6.83549668021488E-3</v>
      </c>
      <c r="E317" s="8">
        <v>6.7232663197182393E-2</v>
      </c>
    </row>
    <row r="318" spans="1:5" x14ac:dyDescent="0.25">
      <c r="A318" s="1" t="s">
        <v>129</v>
      </c>
      <c r="B318" s="1" t="str">
        <f>HYPERLINK("http://www.ncbi.nlm.nih.gov/entrez/query.fcgi?cmd=search&amp;db=gene&amp;term=68055","68055")</f>
        <v>68055</v>
      </c>
      <c r="C318" s="5">
        <v>1.1515009300361301</v>
      </c>
      <c r="D318" s="2">
        <v>8.0634644457067099E-5</v>
      </c>
      <c r="E318" s="8">
        <v>6.9894839049406297E-3</v>
      </c>
    </row>
    <row r="319" spans="1:5" x14ac:dyDescent="0.25">
      <c r="A319" s="1" t="s">
        <v>476</v>
      </c>
      <c r="B319" s="1" t="str">
        <f>HYPERLINK("http://www.ncbi.nlm.nih.gov/entrez/query.fcgi?cmd=search&amp;db=gene&amp;term=68177","68177")</f>
        <v>68177</v>
      </c>
      <c r="C319" s="5">
        <v>1.15148951011974</v>
      </c>
      <c r="D319" s="2">
        <v>1.2301540299435301E-3</v>
      </c>
      <c r="E319" s="8">
        <v>2.9155307735913401E-2</v>
      </c>
    </row>
    <row r="320" spans="1:5" x14ac:dyDescent="0.25">
      <c r="A320" s="1" t="s">
        <v>1350</v>
      </c>
      <c r="B320" s="1" t="str">
        <f>HYPERLINK("http://www.ncbi.nlm.nih.gov/entrez/query.fcgi?cmd=search&amp;db=gene&amp;term=101148","101148")</f>
        <v>101148</v>
      </c>
      <c r="C320" s="5">
        <v>1.15147230351564</v>
      </c>
      <c r="D320" s="2">
        <v>9.6457489214920606E-3</v>
      </c>
      <c r="E320" s="8">
        <v>8.0940162123699005E-2</v>
      </c>
    </row>
    <row r="321" spans="1:5" x14ac:dyDescent="0.25">
      <c r="A321" s="1" t="s">
        <v>1269</v>
      </c>
      <c r="B321" s="1" t="str">
        <f>HYPERLINK("http://www.ncbi.nlm.nih.gov/entrez/query.fcgi?cmd=search&amp;db=gene&amp;term=16776","16776")</f>
        <v>16776</v>
      </c>
      <c r="C321" s="5">
        <v>1.1512980642279</v>
      </c>
      <c r="D321" s="2">
        <v>8.3708662702961494E-3</v>
      </c>
      <c r="E321" s="8">
        <v>7.4718761012457502E-2</v>
      </c>
    </row>
    <row r="322" spans="1:5" x14ac:dyDescent="0.25">
      <c r="A322" s="1" t="s">
        <v>365</v>
      </c>
      <c r="B322" s="1" t="str">
        <f>HYPERLINK("http://www.ncbi.nlm.nih.gov/entrez/query.fcgi?cmd=search&amp;db=gene&amp;term=229473","229473")</f>
        <v>229473</v>
      </c>
      <c r="C322" s="5">
        <v>1.1510605834295999</v>
      </c>
      <c r="D322" s="2">
        <v>6.5802446286355998E-4</v>
      </c>
      <c r="E322" s="8">
        <v>2.0396974946003999E-2</v>
      </c>
    </row>
    <row r="323" spans="1:5" x14ac:dyDescent="0.25">
      <c r="A323" s="1" t="s">
        <v>550</v>
      </c>
      <c r="B323" s="1" t="str">
        <f>HYPERLINK("http://www.ncbi.nlm.nih.gov/entrez/query.fcgi?cmd=search&amp;db=gene&amp;term=21833","21833")</f>
        <v>21833</v>
      </c>
      <c r="C323" s="5">
        <v>1.1503049772032301</v>
      </c>
      <c r="D323" s="2">
        <v>1.70939700384154E-3</v>
      </c>
      <c r="E323" s="8">
        <v>3.5049604244415201E-2</v>
      </c>
    </row>
    <row r="324" spans="1:5" x14ac:dyDescent="0.25">
      <c r="A324" s="1" t="s">
        <v>449</v>
      </c>
      <c r="B324" s="1" t="str">
        <f>HYPERLINK("http://www.ncbi.nlm.nih.gov/entrez/query.fcgi?cmd=search&amp;db=gene&amp;term=103677","103677")</f>
        <v>103677</v>
      </c>
      <c r="C324" s="5">
        <v>1.1499064845450799</v>
      </c>
      <c r="D324" s="2">
        <v>1.0642195915449E-3</v>
      </c>
      <c r="E324" s="8">
        <v>2.6830177413786498E-2</v>
      </c>
    </row>
    <row r="325" spans="1:5" x14ac:dyDescent="0.25">
      <c r="A325" s="1" t="s">
        <v>914</v>
      </c>
      <c r="B325" s="1" t="str">
        <f>HYPERLINK("http://www.ncbi.nlm.nih.gov/entrez/query.fcgi?cmd=search&amp;db=gene&amp;term=232223","232223")</f>
        <v>232223</v>
      </c>
      <c r="C325" s="5">
        <v>1.1496145202467101</v>
      </c>
      <c r="D325" s="2">
        <v>4.2287898390696004E-3</v>
      </c>
      <c r="E325" s="8">
        <v>5.2332609213197601E-2</v>
      </c>
    </row>
    <row r="326" spans="1:5" x14ac:dyDescent="0.25">
      <c r="A326" s="1" t="s">
        <v>812</v>
      </c>
      <c r="B326" s="1" t="str">
        <f>HYPERLINK("http://www.ncbi.nlm.nih.gov/entrez/query.fcgi?cmd=search&amp;db=gene&amp;term=56226","56226")</f>
        <v>56226</v>
      </c>
      <c r="C326" s="5">
        <v>1.1493579158005001</v>
      </c>
      <c r="D326" s="2">
        <v>3.44133100589206E-3</v>
      </c>
      <c r="E326" s="8">
        <v>4.7776310216805298E-2</v>
      </c>
    </row>
    <row r="327" spans="1:5" x14ac:dyDescent="0.25">
      <c r="A327" s="1" t="s">
        <v>400</v>
      </c>
      <c r="B327" s="1" t="str">
        <f>HYPERLINK("http://www.ncbi.nlm.nih.gov/entrez/query.fcgi?cmd=search&amp;db=gene&amp;term=71474","71474")</f>
        <v>71474</v>
      </c>
      <c r="C327" s="5">
        <v>1.1483919577842701</v>
      </c>
      <c r="D327" s="2">
        <v>7.8702302069633102E-4</v>
      </c>
      <c r="E327" s="8">
        <v>2.22662905428219E-2</v>
      </c>
    </row>
    <row r="328" spans="1:5" x14ac:dyDescent="0.25">
      <c r="A328" s="1" t="s">
        <v>305</v>
      </c>
      <c r="B328" s="1" t="str">
        <f>HYPERLINK("http://www.ncbi.nlm.nih.gov/entrez/query.fcgi?cmd=search&amp;db=gene&amp;term=68416","68416")</f>
        <v>68416</v>
      </c>
      <c r="C328" s="5">
        <v>1.1482637034221901</v>
      </c>
      <c r="D328" s="2">
        <v>4.5952324761522302E-4</v>
      </c>
      <c r="E328" s="8">
        <v>1.7036911584055601E-2</v>
      </c>
    </row>
    <row r="329" spans="1:5" x14ac:dyDescent="0.25">
      <c r="A329" s="1" t="s">
        <v>801</v>
      </c>
      <c r="B329" s="1" t="str">
        <f>HYPERLINK("http://www.ncbi.nlm.nih.gov/entrez/query.fcgi?cmd=search&amp;db=gene&amp;term=110350","110350")</f>
        <v>110350</v>
      </c>
      <c r="C329" s="5">
        <v>1.1480803733759399</v>
      </c>
      <c r="D329" s="2">
        <v>3.3523802134363101E-3</v>
      </c>
      <c r="E329" s="8">
        <v>4.7363363036174E-2</v>
      </c>
    </row>
    <row r="330" spans="1:5" x14ac:dyDescent="0.25">
      <c r="A330" s="1" t="s">
        <v>344</v>
      </c>
      <c r="B330" s="1" t="str">
        <f>HYPERLINK("http://www.ncbi.nlm.nih.gov/entrez/query.fcgi?cmd=search&amp;db=gene&amp;term=54381","54381")</f>
        <v>54381</v>
      </c>
      <c r="C330" s="5">
        <v>1.14786183432728</v>
      </c>
      <c r="D330" s="2">
        <v>5.9191773149525095E-4</v>
      </c>
      <c r="E330" s="8">
        <v>1.94646708130683E-2</v>
      </c>
    </row>
    <row r="331" spans="1:5" x14ac:dyDescent="0.25">
      <c r="A331" s="1" t="s">
        <v>1278</v>
      </c>
      <c r="B331" s="1" t="str">
        <f>HYPERLINK("http://www.ncbi.nlm.nih.gov/entrez/query.fcgi?cmd=search&amp;db=gene&amp;term=235283","235283")</f>
        <v>235283</v>
      </c>
      <c r="C331" s="5">
        <v>1.1478081876872299</v>
      </c>
      <c r="D331" s="2">
        <v>8.5307904914426694E-3</v>
      </c>
      <c r="E331" s="8">
        <v>7.5610849080941803E-2</v>
      </c>
    </row>
    <row r="332" spans="1:5" x14ac:dyDescent="0.25">
      <c r="A332" s="1" t="s">
        <v>473</v>
      </c>
      <c r="B332" s="1" t="str">
        <f>HYPERLINK("http://www.ncbi.nlm.nih.gov/entrez/query.fcgi?cmd=search&amp;db=gene&amp;term=66885","66885")</f>
        <v>66885</v>
      </c>
      <c r="C332" s="5">
        <v>1.14775683015376</v>
      </c>
      <c r="D332" s="2">
        <v>1.2092135693571001E-3</v>
      </c>
      <c r="E332" s="8">
        <v>2.8881131962348001E-2</v>
      </c>
    </row>
    <row r="333" spans="1:5" x14ac:dyDescent="0.25">
      <c r="A333" s="1" t="s">
        <v>262</v>
      </c>
      <c r="B333" s="1" t="str">
        <f>HYPERLINK("http://www.ncbi.nlm.nih.gov/entrez/query.fcgi?cmd=search&amp;db=gene&amp;term=19062","19062")</f>
        <v>19062</v>
      </c>
      <c r="C333" s="5">
        <v>1.14772243000907</v>
      </c>
      <c r="D333" s="2">
        <v>3.5250412603082798E-4</v>
      </c>
      <c r="E333" s="8">
        <v>1.52059397282297E-2</v>
      </c>
    </row>
    <row r="334" spans="1:5" x14ac:dyDescent="0.25">
      <c r="A334" s="1" t="s">
        <v>124</v>
      </c>
      <c r="B334" s="1" t="str">
        <f>HYPERLINK("http://www.ncbi.nlm.nih.gov/entrez/query.fcgi?cmd=search&amp;db=gene&amp;term=74270","74270")</f>
        <v>74270</v>
      </c>
      <c r="C334" s="5">
        <v>1.1476777483354601</v>
      </c>
      <c r="D334" s="2">
        <v>7.1140339682251904E-5</v>
      </c>
      <c r="E334" s="8">
        <v>6.4206172937763704E-3</v>
      </c>
    </row>
    <row r="335" spans="1:5" x14ac:dyDescent="0.25">
      <c r="A335" s="1" t="s">
        <v>250</v>
      </c>
      <c r="B335" s="1" t="str">
        <f>HYPERLINK("http://www.ncbi.nlm.nih.gov/entrez/query.fcgi?cmd=search&amp;db=gene&amp;term=79196","79196")</f>
        <v>79196</v>
      </c>
      <c r="C335" s="5">
        <v>1.1474578259335699</v>
      </c>
      <c r="D335" s="2">
        <v>3.1979323619379902E-4</v>
      </c>
      <c r="E335" s="8">
        <v>1.4454409720731301E-2</v>
      </c>
    </row>
    <row r="336" spans="1:5" x14ac:dyDescent="0.25">
      <c r="A336" s="1" t="s">
        <v>872</v>
      </c>
      <c r="B336" s="1" t="str">
        <f>HYPERLINK("http://www.ncbi.nlm.nih.gov/entrez/query.fcgi?cmd=search&amp;db=gene&amp;term=72371","72371")</f>
        <v>72371</v>
      </c>
      <c r="C336" s="5">
        <v>1.1471018291175601</v>
      </c>
      <c r="D336" s="2">
        <v>3.9091268218083303E-3</v>
      </c>
      <c r="E336" s="8">
        <v>5.0742649054337799E-2</v>
      </c>
    </row>
    <row r="337" spans="1:5" x14ac:dyDescent="0.25">
      <c r="A337" s="1" t="s">
        <v>203</v>
      </c>
      <c r="B337" s="1" t="str">
        <f>HYPERLINK("http://www.ncbi.nlm.nih.gov/entrez/query.fcgi?cmd=search&amp;db=gene&amp;term=18032","18032")</f>
        <v>18032</v>
      </c>
      <c r="C337" s="5">
        <v>1.14637414438741</v>
      </c>
      <c r="D337" s="2">
        <v>2.1976477321716801E-4</v>
      </c>
      <c r="E337" s="8">
        <v>1.2174580090181301E-2</v>
      </c>
    </row>
    <row r="338" spans="1:5" x14ac:dyDescent="0.25">
      <c r="A338" s="1" t="s">
        <v>175</v>
      </c>
      <c r="B338" s="1" t="str">
        <f>HYPERLINK("http://www.ncbi.nlm.nih.gov/entrez/query.fcgi?cmd=search&amp;db=gene&amp;term=270163","270163")</f>
        <v>270163</v>
      </c>
      <c r="C338" s="5">
        <v>1.1459551110006001</v>
      </c>
      <c r="D338" s="2">
        <v>1.59826180883282E-4</v>
      </c>
      <c r="E338" s="8">
        <v>1.03024392567958E-2</v>
      </c>
    </row>
    <row r="339" spans="1:5" x14ac:dyDescent="0.25">
      <c r="A339" s="1" t="s">
        <v>427</v>
      </c>
      <c r="B339" s="1" t="str">
        <f>HYPERLINK("http://www.ncbi.nlm.nih.gov/entrez/query.fcgi?cmd=search&amp;db=gene&amp;term=14962","14962")</f>
        <v>14962</v>
      </c>
      <c r="C339" s="5">
        <v>1.14568971388666</v>
      </c>
      <c r="D339" s="2">
        <v>9.4523419274006304E-4</v>
      </c>
      <c r="E339" s="8">
        <v>2.5055349365834902E-2</v>
      </c>
    </row>
    <row r="340" spans="1:5" x14ac:dyDescent="0.25">
      <c r="A340" s="1" t="s">
        <v>1223</v>
      </c>
      <c r="B340" s="1" t="str">
        <f>HYPERLINK("http://www.ncbi.nlm.nih.gov/entrez/query.fcgi?cmd=search&amp;db=gene&amp;term=218341","218341")</f>
        <v>218341</v>
      </c>
      <c r="C340" s="5">
        <v>1.1455716174982</v>
      </c>
      <c r="D340" s="2">
        <v>7.7055347799555004E-3</v>
      </c>
      <c r="E340" s="8">
        <v>7.1362738066143003E-2</v>
      </c>
    </row>
    <row r="341" spans="1:5" x14ac:dyDescent="0.25">
      <c r="A341" s="1" t="s">
        <v>357</v>
      </c>
      <c r="B341" s="1" t="str">
        <f>HYPERLINK("http://www.ncbi.nlm.nih.gov/entrez/query.fcgi?cmd=search&amp;db=gene&amp;term=243085","243085")</f>
        <v>243085</v>
      </c>
      <c r="C341" s="5">
        <v>1.14546592912635</v>
      </c>
      <c r="D341" s="2">
        <v>6.39701765385858E-4</v>
      </c>
      <c r="E341" s="8">
        <v>2.0272127597208998E-2</v>
      </c>
    </row>
    <row r="342" spans="1:5" x14ac:dyDescent="0.25">
      <c r="A342" s="1" t="s">
        <v>1057</v>
      </c>
      <c r="B342" s="1" t="str">
        <f>HYPERLINK("http://www.ncbi.nlm.nih.gov/entrez/query.fcgi?cmd=search&amp;db=gene&amp;term=101490","101490")</f>
        <v>101490</v>
      </c>
      <c r="C342" s="5">
        <v>1.1454321732311701</v>
      </c>
      <c r="D342" s="2">
        <v>5.8439279359894201E-3</v>
      </c>
      <c r="E342" s="8">
        <v>6.2605674688166593E-2</v>
      </c>
    </row>
    <row r="343" spans="1:5" x14ac:dyDescent="0.25">
      <c r="A343" s="1" t="s">
        <v>1359</v>
      </c>
      <c r="B343" s="1" t="str">
        <f>HYPERLINK("http://www.ncbi.nlm.nih.gov/entrez/query.fcgi?cmd=search&amp;db=gene&amp;term=13821","13821")</f>
        <v>13821</v>
      </c>
      <c r="C343" s="5">
        <v>1.1444245607530601</v>
      </c>
      <c r="D343" s="2">
        <v>9.8607739779499309E-3</v>
      </c>
      <c r="E343" s="8">
        <v>8.2186393292881701E-2</v>
      </c>
    </row>
    <row r="344" spans="1:5" x14ac:dyDescent="0.25">
      <c r="A344" s="1" t="s">
        <v>804</v>
      </c>
      <c r="B344" s="1" t="str">
        <f>HYPERLINK("http://www.ncbi.nlm.nih.gov/entrez/query.fcgi?cmd=search&amp;db=gene&amp;term=78618","78618")</f>
        <v>78618</v>
      </c>
      <c r="C344" s="5">
        <v>1.1443440881528599</v>
      </c>
      <c r="D344" s="2">
        <v>3.3774335785223802E-3</v>
      </c>
      <c r="E344" s="8">
        <v>4.74922820405747E-2</v>
      </c>
    </row>
    <row r="345" spans="1:5" x14ac:dyDescent="0.25">
      <c r="A345" s="1" t="s">
        <v>337</v>
      </c>
      <c r="B345" s="1" t="str">
        <f>HYPERLINK("http://www.ncbi.nlm.nih.gov/entrez/query.fcgi?cmd=search&amp;db=gene&amp;term=14661","14661")</f>
        <v>14661</v>
      </c>
      <c r="C345" s="5">
        <v>1.14416827421347</v>
      </c>
      <c r="D345" s="2">
        <v>5.7309597664234602E-4</v>
      </c>
      <c r="E345" s="8">
        <v>1.91931120561518E-2</v>
      </c>
    </row>
    <row r="346" spans="1:5" x14ac:dyDescent="0.25">
      <c r="A346" s="1" t="s">
        <v>578</v>
      </c>
      <c r="B346" s="1" t="str">
        <f>HYPERLINK("http://www.ncbi.nlm.nih.gov/entrez/query.fcgi?cmd=search&amp;db=gene&amp;term=72137","72137")</f>
        <v>72137</v>
      </c>
      <c r="C346" s="5">
        <v>1.1427924622930601</v>
      </c>
      <c r="D346" s="2">
        <v>1.8383428111030701E-3</v>
      </c>
      <c r="E346" s="8">
        <v>3.5869641623092197E-2</v>
      </c>
    </row>
    <row r="347" spans="1:5" x14ac:dyDescent="0.25">
      <c r="A347" s="1" t="s">
        <v>784</v>
      </c>
      <c r="B347" s="1" t="str">
        <f>HYPERLINK("http://www.ncbi.nlm.nih.gov/entrez/query.fcgi?cmd=search&amp;db=gene&amp;term=102774","102774")</f>
        <v>102774</v>
      </c>
      <c r="C347" s="5">
        <v>1.1427517676407</v>
      </c>
      <c r="D347" s="2">
        <v>3.24576699636236E-3</v>
      </c>
      <c r="E347" s="8">
        <v>4.68489220251792E-2</v>
      </c>
    </row>
    <row r="348" spans="1:5" x14ac:dyDescent="0.25">
      <c r="A348" s="1" t="s">
        <v>1201</v>
      </c>
      <c r="B348" s="1" t="str">
        <f>HYPERLINK("http://www.ncbi.nlm.nih.gov/entrez/query.fcgi?cmd=search&amp;db=gene&amp;term=239691","239691")</f>
        <v>239691</v>
      </c>
      <c r="C348" s="5">
        <v>1.14267864289082</v>
      </c>
      <c r="D348" s="2">
        <v>7.41205592978522E-3</v>
      </c>
      <c r="E348" s="8">
        <v>6.9900111564810796E-2</v>
      </c>
    </row>
    <row r="349" spans="1:5" x14ac:dyDescent="0.25">
      <c r="A349" s="1" t="s">
        <v>311</v>
      </c>
      <c r="B349" s="1" t="str">
        <f>HYPERLINK("http://www.ncbi.nlm.nih.gov/entrez/query.fcgi?cmd=search&amp;db=gene&amp;term=76568","76568")</f>
        <v>76568</v>
      </c>
      <c r="C349" s="5">
        <v>1.14110301082529</v>
      </c>
      <c r="D349" s="2">
        <v>4.8006978252068699E-4</v>
      </c>
      <c r="E349" s="8">
        <v>1.7407843965376001E-2</v>
      </c>
    </row>
    <row r="350" spans="1:5" x14ac:dyDescent="0.25">
      <c r="A350" s="1" t="s">
        <v>718</v>
      </c>
      <c r="B350" s="1" t="str">
        <f>HYPERLINK("http://www.ncbi.nlm.nih.gov/entrez/query.fcgi?cmd=search&amp;db=gene&amp;term=228026","228026")</f>
        <v>228026</v>
      </c>
      <c r="C350" s="5">
        <v>1.1408018809693099</v>
      </c>
      <c r="D350" s="2">
        <v>2.72694779055582E-3</v>
      </c>
      <c r="E350" s="8">
        <v>4.2925795530977098E-2</v>
      </c>
    </row>
    <row r="351" spans="1:5" x14ac:dyDescent="0.25">
      <c r="A351" s="1" t="s">
        <v>174</v>
      </c>
      <c r="B351" s="1" t="str">
        <f>HYPERLINK("http://www.ncbi.nlm.nih.gov/entrez/query.fcgi?cmd=search&amp;db=gene&amp;term=218850","218850")</f>
        <v>218850</v>
      </c>
      <c r="C351" s="5">
        <v>1.13990015802292</v>
      </c>
      <c r="D351" s="2">
        <v>1.5891036438220299E-4</v>
      </c>
      <c r="E351" s="8">
        <v>1.0301939220664399E-2</v>
      </c>
    </row>
    <row r="352" spans="1:5" x14ac:dyDescent="0.25">
      <c r="A352" s="1" t="s">
        <v>196</v>
      </c>
      <c r="B352" s="1" t="str">
        <f>HYPERLINK("http://www.ncbi.nlm.nih.gov/entrez/query.fcgi?cmd=search&amp;db=gene&amp;term=67864","67864")</f>
        <v>67864</v>
      </c>
      <c r="C352" s="5">
        <v>1.1398520121117499</v>
      </c>
      <c r="D352" s="2">
        <v>2.0578109958213601E-4</v>
      </c>
      <c r="E352" s="8">
        <v>1.1842165406447299E-2</v>
      </c>
    </row>
    <row r="353" spans="1:5" x14ac:dyDescent="0.25">
      <c r="A353" s="1" t="s">
        <v>1126</v>
      </c>
      <c r="B353" s="1" t="str">
        <f>HYPERLINK("http://www.ncbi.nlm.nih.gov/entrez/query.fcgi?cmd=search&amp;db=gene&amp;term=71778","71778")</f>
        <v>71778</v>
      </c>
      <c r="C353" s="5">
        <v>1.137644136149</v>
      </c>
      <c r="D353" s="2">
        <v>6.5637640157016897E-3</v>
      </c>
      <c r="E353" s="8">
        <v>6.6015918099221194E-2</v>
      </c>
    </row>
    <row r="354" spans="1:5" x14ac:dyDescent="0.25">
      <c r="A354" s="1" t="s">
        <v>166</v>
      </c>
      <c r="B354" s="1" t="str">
        <f>HYPERLINK("http://www.ncbi.nlm.nih.gov/entrez/query.fcgi?cmd=search&amp;db=gene&amp;term=242474","242474")</f>
        <v>242474</v>
      </c>
      <c r="C354" s="5">
        <v>1.13751753018193</v>
      </c>
      <c r="D354" s="2">
        <v>1.3617964525258801E-4</v>
      </c>
      <c r="E354" s="8">
        <v>9.2385359455246299E-3</v>
      </c>
    </row>
    <row r="355" spans="1:5" x14ac:dyDescent="0.25">
      <c r="A355" s="1" t="s">
        <v>681</v>
      </c>
      <c r="B355" s="1" t="str">
        <f>HYPERLINK("http://www.ncbi.nlm.nih.gov/entrez/query.fcgi?cmd=search&amp;db=gene&amp;term=20348","20348")</f>
        <v>20348</v>
      </c>
      <c r="C355" s="5">
        <v>1.13655487413337</v>
      </c>
      <c r="D355" s="2">
        <v>2.4660331792638601E-3</v>
      </c>
      <c r="E355" s="8">
        <v>4.0955569105455399E-2</v>
      </c>
    </row>
    <row r="356" spans="1:5" x14ac:dyDescent="0.25">
      <c r="A356" s="1" t="s">
        <v>876</v>
      </c>
      <c r="B356" s="1" t="str">
        <f>HYPERLINK("http://www.ncbi.nlm.nih.gov/entrez/query.fcgi?cmd=search&amp;db=gene&amp;term=12040","12040")</f>
        <v>12040</v>
      </c>
      <c r="C356" s="5">
        <v>1.13641171748656</v>
      </c>
      <c r="D356" s="2">
        <v>3.9329553354985301E-3</v>
      </c>
      <c r="E356" s="8">
        <v>5.0819373523003301E-2</v>
      </c>
    </row>
    <row r="357" spans="1:5" x14ac:dyDescent="0.25">
      <c r="A357" s="1" t="s">
        <v>271</v>
      </c>
      <c r="B357" s="1" t="str">
        <f>HYPERLINK("http://www.ncbi.nlm.nih.gov/entrez/query.fcgi?cmd=search&amp;db=gene&amp;term=19042","19042")</f>
        <v>19042</v>
      </c>
      <c r="C357" s="5">
        <v>1.13576713876206</v>
      </c>
      <c r="D357" s="2">
        <v>3.7453372435591902E-4</v>
      </c>
      <c r="E357" s="8">
        <v>1.5621647496052301E-2</v>
      </c>
    </row>
    <row r="358" spans="1:5" x14ac:dyDescent="0.25">
      <c r="A358" s="1" t="s">
        <v>106</v>
      </c>
      <c r="B358" s="1" t="str">
        <f>HYPERLINK("http://www.ncbi.nlm.nih.gov/entrez/query.fcgi?cmd=search&amp;db=gene&amp;term=235441","235441")</f>
        <v>235441</v>
      </c>
      <c r="C358" s="5">
        <v>1.1356540604960501</v>
      </c>
      <c r="D358" s="2">
        <v>4.0341234214480403E-5</v>
      </c>
      <c r="E358" s="8">
        <v>4.2773049255137802E-3</v>
      </c>
    </row>
    <row r="359" spans="1:5" x14ac:dyDescent="0.25">
      <c r="A359" s="1" t="s">
        <v>515</v>
      </c>
      <c r="B359" s="1" t="str">
        <f>HYPERLINK("http://www.ncbi.nlm.nih.gov/entrez/query.fcgi?cmd=search&amp;db=gene&amp;term=19782","19782")</f>
        <v>19782</v>
      </c>
      <c r="C359" s="5">
        <v>1.1356145013279899</v>
      </c>
      <c r="D359" s="2">
        <v>1.4594500037894401E-3</v>
      </c>
      <c r="E359" s="8">
        <v>3.1950451253824598E-2</v>
      </c>
    </row>
    <row r="360" spans="1:5" x14ac:dyDescent="0.25">
      <c r="A360" s="1" t="s">
        <v>926</v>
      </c>
      <c r="B360" s="1" t="str">
        <f>HYPERLINK("http://www.ncbi.nlm.nih.gov/entrez/query.fcgi?cmd=search&amp;db=gene&amp;term=68865","68865")</f>
        <v>68865</v>
      </c>
      <c r="C360" s="5">
        <v>1.13541238528387</v>
      </c>
      <c r="D360" s="2">
        <v>4.3823663537183597E-3</v>
      </c>
      <c r="E360" s="8">
        <v>5.3575411178872399E-2</v>
      </c>
    </row>
    <row r="361" spans="1:5" x14ac:dyDescent="0.25">
      <c r="A361" s="1" t="s">
        <v>612</v>
      </c>
      <c r="B361" s="1" t="str">
        <f>HYPERLINK("http://www.ncbi.nlm.nih.gov/entrez/query.fcgi?cmd=search&amp;db=gene&amp;term=320271","320271")</f>
        <v>320271</v>
      </c>
      <c r="C361" s="5">
        <v>1.13481955341762</v>
      </c>
      <c r="D361" s="2">
        <v>2.0251669398905201E-3</v>
      </c>
      <c r="E361" s="8">
        <v>3.7419438504338501E-2</v>
      </c>
    </row>
    <row r="362" spans="1:5" x14ac:dyDescent="0.25">
      <c r="A362" s="1" t="s">
        <v>532</v>
      </c>
      <c r="B362" s="1" t="str">
        <f>HYPERLINK("http://www.ncbi.nlm.nih.gov/entrez/query.fcgi?cmd=search&amp;db=gene&amp;term=223754","223754")</f>
        <v>223754</v>
      </c>
      <c r="C362" s="5">
        <v>1.1341974648164601</v>
      </c>
      <c r="D362" s="2">
        <v>1.5544751115581499E-3</v>
      </c>
      <c r="E362" s="8">
        <v>3.3025342057615301E-2</v>
      </c>
    </row>
    <row r="363" spans="1:5" x14ac:dyDescent="0.25">
      <c r="A363" s="1" t="s">
        <v>638</v>
      </c>
      <c r="B363" s="1" t="str">
        <f>HYPERLINK("http://www.ncbi.nlm.nih.gov/entrez/query.fcgi?cmd=search&amp;db=gene&amp;term=320405","320405")</f>
        <v>320405</v>
      </c>
      <c r="C363" s="5">
        <v>1.13388217623637</v>
      </c>
      <c r="D363" s="2">
        <v>2.1850293589267301E-3</v>
      </c>
      <c r="E363" s="8">
        <v>3.8733086989057197E-2</v>
      </c>
    </row>
    <row r="364" spans="1:5" x14ac:dyDescent="0.25">
      <c r="A364" s="1" t="s">
        <v>1325</v>
      </c>
      <c r="B364" s="1" t="str">
        <f>HYPERLINK("http://www.ncbi.nlm.nih.gov/entrez/query.fcgi?cmd=search&amp;db=gene&amp;term=268297","268297")</f>
        <v>268297</v>
      </c>
      <c r="C364" s="5">
        <v>1.1337447244026999</v>
      </c>
      <c r="D364" s="2">
        <v>9.1867805610130696E-3</v>
      </c>
      <c r="E364" s="8">
        <v>7.8541145023021203E-2</v>
      </c>
    </row>
    <row r="365" spans="1:5" x14ac:dyDescent="0.25">
      <c r="A365" s="1" t="s">
        <v>1197</v>
      </c>
      <c r="B365" s="1" t="str">
        <f>HYPERLINK("http://www.ncbi.nlm.nih.gov/entrez/query.fcgi?cmd=search&amp;db=gene&amp;term=67607","67607")</f>
        <v>67607</v>
      </c>
      <c r="C365" s="5">
        <v>1.1337194007362801</v>
      </c>
      <c r="D365" s="2">
        <v>7.3473151470828703E-3</v>
      </c>
      <c r="E365" s="8">
        <v>6.9468440992047506E-2</v>
      </c>
    </row>
    <row r="366" spans="1:5" x14ac:dyDescent="0.25">
      <c r="A366" s="1" t="s">
        <v>44</v>
      </c>
      <c r="B366" s="1" t="str">
        <f>HYPERLINK("http://www.ncbi.nlm.nih.gov/entrez/query.fcgi?cmd=search&amp;db=gene&amp;term=12013","12013")</f>
        <v>12013</v>
      </c>
      <c r="C366" s="5">
        <v>1.1331764435442999</v>
      </c>
      <c r="D366" s="2">
        <v>4.6855586950389502E-6</v>
      </c>
      <c r="E366" s="8">
        <v>1.1812822472860899E-3</v>
      </c>
    </row>
    <row r="367" spans="1:5" x14ac:dyDescent="0.25">
      <c r="A367" s="1" t="s">
        <v>128</v>
      </c>
      <c r="B367" s="1" t="str">
        <f>HYPERLINK("http://www.ncbi.nlm.nih.gov/entrez/query.fcgi?cmd=search&amp;db=gene&amp;term=12848","12848")</f>
        <v>12848</v>
      </c>
      <c r="C367" s="5">
        <v>1.13295970822667</v>
      </c>
      <c r="D367" s="2">
        <v>7.9050852332507304E-5</v>
      </c>
      <c r="E367" s="8">
        <v>6.9521903589638001E-3</v>
      </c>
    </row>
    <row r="368" spans="1:5" x14ac:dyDescent="0.25">
      <c r="A368" s="1" t="s">
        <v>1199</v>
      </c>
      <c r="B368" s="1" t="str">
        <f>HYPERLINK("http://www.ncbi.nlm.nih.gov/entrez/query.fcgi?cmd=search&amp;db=gene&amp;term=67770","67770")</f>
        <v>67770</v>
      </c>
      <c r="C368" s="5">
        <v>1.13283852807243</v>
      </c>
      <c r="D368" s="2">
        <v>7.3752287085417896E-3</v>
      </c>
      <c r="E368" s="8">
        <v>6.9668633714314906E-2</v>
      </c>
    </row>
    <row r="369" spans="1:5" x14ac:dyDescent="0.25">
      <c r="A369" s="1" t="s">
        <v>1135</v>
      </c>
      <c r="B369" s="1" t="str">
        <f>HYPERLINK("http://www.ncbi.nlm.nih.gov/entrez/query.fcgi?cmd=search&amp;db=gene&amp;term=11688","11688")</f>
        <v>11688</v>
      </c>
      <c r="C369" s="5">
        <v>1.1327268032379401</v>
      </c>
      <c r="D369" s="2">
        <v>6.6769319282205001E-3</v>
      </c>
      <c r="E369" s="8">
        <v>6.6569365353465304E-2</v>
      </c>
    </row>
    <row r="370" spans="1:5" x14ac:dyDescent="0.25">
      <c r="A370" s="1" t="s">
        <v>1343</v>
      </c>
      <c r="B370" s="1" t="str">
        <f>HYPERLINK("http://www.ncbi.nlm.nih.gov/entrez/query.fcgi?cmd=search&amp;db=gene&amp;term=12039","12039")</f>
        <v>12039</v>
      </c>
      <c r="C370" s="5">
        <v>1.13247136058424</v>
      </c>
      <c r="D370" s="2">
        <v>9.5319835959795096E-3</v>
      </c>
      <c r="E370" s="8">
        <v>8.0354483054788206E-2</v>
      </c>
    </row>
    <row r="371" spans="1:5" x14ac:dyDescent="0.25">
      <c r="A371" s="1" t="s">
        <v>376</v>
      </c>
      <c r="B371" s="1" t="str">
        <f>HYPERLINK("http://www.ncbi.nlm.nih.gov/entrez/query.fcgi?cmd=search&amp;db=gene&amp;term=219249","219249")</f>
        <v>219249</v>
      </c>
      <c r="C371" s="5">
        <v>1.1323770741363299</v>
      </c>
      <c r="D371" s="2">
        <v>7.0635939810337301E-4</v>
      </c>
      <c r="E371" s="8">
        <v>2.1209729549512699E-2</v>
      </c>
    </row>
    <row r="372" spans="1:5" x14ac:dyDescent="0.25">
      <c r="A372" s="1" t="s">
        <v>301</v>
      </c>
      <c r="B372" s="1" t="str">
        <f>HYPERLINK("http://www.ncbi.nlm.nih.gov/entrez/query.fcgi?cmd=search&amp;db=gene&amp;term=227541","227541")</f>
        <v>227541</v>
      </c>
      <c r="C372" s="5">
        <v>1.13206805587308</v>
      </c>
      <c r="D372" s="2">
        <v>4.4776191334205999E-4</v>
      </c>
      <c r="E372" s="8">
        <v>1.6820736796948101E-2</v>
      </c>
    </row>
    <row r="373" spans="1:5" x14ac:dyDescent="0.25">
      <c r="A373" s="1" t="s">
        <v>425</v>
      </c>
      <c r="B373" s="1" t="str">
        <f>HYPERLINK("http://www.ncbi.nlm.nih.gov/entrez/query.fcgi?cmd=search&amp;db=gene&amp;term=19058","19058")</f>
        <v>19058</v>
      </c>
      <c r="C373" s="5">
        <v>1.1311924986274899</v>
      </c>
      <c r="D373" s="2">
        <v>9.3054487830590603E-4</v>
      </c>
      <c r="E373" s="8">
        <v>2.4752986215258E-2</v>
      </c>
    </row>
    <row r="374" spans="1:5" x14ac:dyDescent="0.25">
      <c r="A374" s="1" t="s">
        <v>888</v>
      </c>
      <c r="B374" s="1" t="str">
        <f>HYPERLINK("http://www.ncbi.nlm.nih.gov/entrez/query.fcgi?cmd=search&amp;db=gene&amp;term=76816","76816")</f>
        <v>76816</v>
      </c>
      <c r="C374" s="5">
        <v>1.1311266183177699</v>
      </c>
      <c r="D374" s="2">
        <v>4.0361712622507496E-3</v>
      </c>
      <c r="E374" s="8">
        <v>5.1411893962437998E-2</v>
      </c>
    </row>
    <row r="375" spans="1:5" x14ac:dyDescent="0.25">
      <c r="A375" s="1" t="s">
        <v>416</v>
      </c>
      <c r="B375" s="1" t="str">
        <f>HYPERLINK("http://www.ncbi.nlm.nih.gov/entrez/query.fcgi?cmd=search&amp;db=gene&amp;term=72823","72823")</f>
        <v>72823</v>
      </c>
      <c r="C375" s="5">
        <v>1.1308468054266101</v>
      </c>
      <c r="D375" s="2">
        <v>8.8856895387312595E-4</v>
      </c>
      <c r="E375" s="8">
        <v>2.41580373194176E-2</v>
      </c>
    </row>
    <row r="376" spans="1:5" x14ac:dyDescent="0.25">
      <c r="A376" s="1" t="s">
        <v>247</v>
      </c>
      <c r="B376" s="1" t="str">
        <f>HYPERLINK("http://www.ncbi.nlm.nih.gov/entrez/query.fcgi?cmd=search&amp;db=gene&amp;term=229663","229663")</f>
        <v>229663</v>
      </c>
      <c r="C376" s="5">
        <v>1.13073293461873</v>
      </c>
      <c r="D376" s="2">
        <v>3.1590317751750702E-4</v>
      </c>
      <c r="E376" s="8">
        <v>1.4363574487475E-2</v>
      </c>
    </row>
    <row r="377" spans="1:5" x14ac:dyDescent="0.25">
      <c r="A377" s="1" t="s">
        <v>428</v>
      </c>
      <c r="B377" s="1" t="str">
        <f>HYPERLINK("http://www.ncbi.nlm.nih.gov/entrez/query.fcgi?cmd=search&amp;db=gene&amp;term=71586","71586")</f>
        <v>71586</v>
      </c>
      <c r="C377" s="5">
        <v>1.1306909747615499</v>
      </c>
      <c r="D377" s="2">
        <v>9.48128151567307E-4</v>
      </c>
      <c r="E377" s="8">
        <v>2.50734767244228E-2</v>
      </c>
    </row>
    <row r="378" spans="1:5" x14ac:dyDescent="0.25">
      <c r="A378" s="1" t="s">
        <v>1084</v>
      </c>
      <c r="B378" s="1" t="str">
        <f>HYPERLINK("http://www.ncbi.nlm.nih.gov/entrez/query.fcgi?cmd=search&amp;db=gene&amp;term=57813","57813")</f>
        <v>57813</v>
      </c>
      <c r="C378" s="5">
        <v>1.1304449864397601</v>
      </c>
      <c r="D378" s="2">
        <v>6.11001713211179E-3</v>
      </c>
      <c r="E378" s="8">
        <v>6.3580120741494398E-2</v>
      </c>
    </row>
    <row r="379" spans="1:5" x14ac:dyDescent="0.25">
      <c r="A379" s="1" t="s">
        <v>248</v>
      </c>
      <c r="B379" s="1" t="str">
        <f>HYPERLINK("http://www.ncbi.nlm.nih.gov/entrez/query.fcgi?cmd=search&amp;db=gene&amp;term=76626","76626")</f>
        <v>76626</v>
      </c>
      <c r="C379" s="5">
        <v>1.13039269790902</v>
      </c>
      <c r="D379" s="2">
        <v>3.1651206762450801E-4</v>
      </c>
      <c r="E379" s="8">
        <v>1.4363574487475E-2</v>
      </c>
    </row>
    <row r="380" spans="1:5" x14ac:dyDescent="0.25">
      <c r="A380" s="1" t="s">
        <v>1293</v>
      </c>
      <c r="B380" s="1" t="str">
        <f>HYPERLINK("http://www.ncbi.nlm.nih.gov/entrez/query.fcgi?cmd=search&amp;db=gene&amp;term=268417","268417")</f>
        <v>268417</v>
      </c>
      <c r="C380" s="5">
        <v>1.13010783964101</v>
      </c>
      <c r="D380" s="2">
        <v>8.7598245865243597E-3</v>
      </c>
      <c r="E380" s="8">
        <v>7.6670435236330797E-2</v>
      </c>
    </row>
    <row r="381" spans="1:5" x14ac:dyDescent="0.25">
      <c r="A381" s="1" t="s">
        <v>898</v>
      </c>
      <c r="B381" s="1" t="str">
        <f>HYPERLINK("http://www.ncbi.nlm.nih.gov/entrez/query.fcgi?cmd=search&amp;db=gene&amp;term=66309","66309")</f>
        <v>66309</v>
      </c>
      <c r="C381" s="5">
        <v>1.1299338969713499</v>
      </c>
      <c r="D381" s="2">
        <v>4.1031878153159297E-3</v>
      </c>
      <c r="E381" s="8">
        <v>5.1722998675113402E-2</v>
      </c>
    </row>
    <row r="382" spans="1:5" x14ac:dyDescent="0.25">
      <c r="A382" s="1" t="s">
        <v>861</v>
      </c>
      <c r="B382" s="1" t="str">
        <f>HYPERLINK("http://www.ncbi.nlm.nih.gov/entrez/query.fcgi?cmd=search&amp;db=gene&amp;term=233908","233908")</f>
        <v>233908</v>
      </c>
      <c r="C382" s="5">
        <v>1.1293615762767899</v>
      </c>
      <c r="D382" s="2">
        <v>3.8114847817287698E-3</v>
      </c>
      <c r="E382" s="8">
        <v>5.0105823340069897E-2</v>
      </c>
    </row>
    <row r="383" spans="1:5" x14ac:dyDescent="0.25">
      <c r="A383" s="1" t="s">
        <v>953</v>
      </c>
      <c r="B383" s="1" t="str">
        <f>HYPERLINK("http://www.ncbi.nlm.nih.gov/entrez/query.fcgi?cmd=search&amp;db=gene&amp;term=235504","235504")</f>
        <v>235504</v>
      </c>
      <c r="C383" s="5">
        <v>1.1290990248481301</v>
      </c>
      <c r="D383" s="2">
        <v>4.6653458320768896E-3</v>
      </c>
      <c r="E383" s="8">
        <v>5.5379628611894403E-2</v>
      </c>
    </row>
    <row r="384" spans="1:5" x14ac:dyDescent="0.25">
      <c r="A384" s="1" t="s">
        <v>424</v>
      </c>
      <c r="B384" s="1" t="str">
        <f>HYPERLINK("http://www.ncbi.nlm.nih.gov/entrez/query.fcgi?cmd=search&amp;db=gene&amp;term=66609","66609")</f>
        <v>66609</v>
      </c>
      <c r="C384" s="5">
        <v>1.1289550792955101</v>
      </c>
      <c r="D384" s="2">
        <v>9.2815837685256098E-4</v>
      </c>
      <c r="E384" s="8">
        <v>2.4752986215258E-2</v>
      </c>
    </row>
    <row r="385" spans="1:5" x14ac:dyDescent="0.25">
      <c r="A385" s="1" t="s">
        <v>531</v>
      </c>
      <c r="B385" s="1" t="str">
        <f>HYPERLINK("http://www.ncbi.nlm.nih.gov/entrez/query.fcgi?cmd=search&amp;db=gene&amp;term=110173","110173")</f>
        <v>110173</v>
      </c>
      <c r="C385" s="5">
        <v>1.1289394058233999</v>
      </c>
      <c r="D385" s="2">
        <v>1.54586336578411E-3</v>
      </c>
      <c r="E385" s="8">
        <v>3.2904000625909799E-2</v>
      </c>
    </row>
    <row r="386" spans="1:5" x14ac:dyDescent="0.25">
      <c r="A386" s="1" t="s">
        <v>436</v>
      </c>
      <c r="B386" s="1" t="str">
        <f>HYPERLINK("http://www.ncbi.nlm.nih.gov/entrez/query.fcgi?cmd=search&amp;db=gene&amp;term=18519","18519")</f>
        <v>18519</v>
      </c>
      <c r="C386" s="5">
        <v>1.12866628736523</v>
      </c>
      <c r="D386" s="2">
        <v>1.0080917873456199E-3</v>
      </c>
      <c r="E386" s="8">
        <v>2.6098419861097399E-2</v>
      </c>
    </row>
    <row r="387" spans="1:5" x14ac:dyDescent="0.25">
      <c r="A387" s="1" t="s">
        <v>401</v>
      </c>
      <c r="B387" s="1" t="str">
        <f>HYPERLINK("http://www.ncbi.nlm.nih.gov/entrez/query.fcgi?cmd=search&amp;db=gene&amp;term=13831","13831")</f>
        <v>13831</v>
      </c>
      <c r="C387" s="5">
        <v>1.12819160329824</v>
      </c>
      <c r="D387" s="2">
        <v>7.9045272197442195E-4</v>
      </c>
      <c r="E387" s="8">
        <v>2.2307692776842799E-2</v>
      </c>
    </row>
    <row r="388" spans="1:5" x14ac:dyDescent="0.25">
      <c r="A388" s="1" t="s">
        <v>707</v>
      </c>
      <c r="B388" s="1" t="str">
        <f>HYPERLINK("http://www.ncbi.nlm.nih.gov/entrez/query.fcgi?cmd=search&amp;db=gene&amp;term=100217451","100217451")</f>
        <v>100217451</v>
      </c>
      <c r="C388" s="5">
        <v>1.12800116807963</v>
      </c>
      <c r="D388" s="2">
        <v>2.6240063910001302E-3</v>
      </c>
      <c r="E388" s="8">
        <v>4.1987833056329603E-2</v>
      </c>
    </row>
    <row r="389" spans="1:5" x14ac:dyDescent="0.25">
      <c r="A389" s="1" t="s">
        <v>336</v>
      </c>
      <c r="B389" s="1" t="str">
        <f>HYPERLINK("http://www.ncbi.nlm.nih.gov/entrez/query.fcgi?cmd=search&amp;db=gene&amp;term=237222","237222")</f>
        <v>237222</v>
      </c>
      <c r="C389" s="5">
        <v>1.1276501009180699</v>
      </c>
      <c r="D389" s="2">
        <v>5.70705270373839E-4</v>
      </c>
      <c r="E389" s="8">
        <v>1.91931120561518E-2</v>
      </c>
    </row>
    <row r="390" spans="1:5" x14ac:dyDescent="0.25">
      <c r="A390" s="1" t="s">
        <v>770</v>
      </c>
      <c r="B390" s="1" t="str">
        <f>HYPERLINK("http://www.ncbi.nlm.nih.gov/entrez/query.fcgi?cmd=search&amp;db=gene&amp;term=240354","240354")</f>
        <v>240354</v>
      </c>
      <c r="C390" s="5">
        <v>1.1273268650066699</v>
      </c>
      <c r="D390" s="2">
        <v>3.1764743981070901E-3</v>
      </c>
      <c r="E390" s="8">
        <v>4.6529962500043202E-2</v>
      </c>
    </row>
    <row r="391" spans="1:5" x14ac:dyDescent="0.25">
      <c r="A391" s="1" t="s">
        <v>185</v>
      </c>
      <c r="B391" s="1" t="str">
        <f>HYPERLINK("http://www.ncbi.nlm.nih.gov/entrez/query.fcgi?cmd=search&amp;db=gene&amp;term=72611","72611")</f>
        <v>72611</v>
      </c>
      <c r="C391" s="5">
        <v>1.12702322933771</v>
      </c>
      <c r="D391" s="2">
        <v>1.84447980039693E-4</v>
      </c>
      <c r="E391" s="8">
        <v>1.11852183340613E-2</v>
      </c>
    </row>
    <row r="392" spans="1:5" x14ac:dyDescent="0.25">
      <c r="A392" s="1" t="s">
        <v>604</v>
      </c>
      <c r="B392" s="1" t="str">
        <f>HYPERLINK("http://www.ncbi.nlm.nih.gov/entrez/query.fcgi?cmd=search&amp;db=gene&amp;term=94040","94040")</f>
        <v>94040</v>
      </c>
      <c r="C392" s="5">
        <v>1.1270202204329201</v>
      </c>
      <c r="D392" s="2">
        <v>1.9935157804451499E-3</v>
      </c>
      <c r="E392" s="8">
        <v>3.7320878849621E-2</v>
      </c>
    </row>
    <row r="393" spans="1:5" x14ac:dyDescent="0.25">
      <c r="A393" s="1" t="s">
        <v>382</v>
      </c>
      <c r="B393" s="1" t="str">
        <f>HYPERLINK("http://www.ncbi.nlm.nih.gov/entrez/query.fcgi?cmd=search&amp;db=gene&amp;term=668661","668661")</f>
        <v>668661</v>
      </c>
      <c r="C393" s="5">
        <v>1.1260684063083199</v>
      </c>
      <c r="D393" s="2">
        <v>7.3402081313522804E-4</v>
      </c>
      <c r="E393" s="8">
        <v>2.16802181787434E-2</v>
      </c>
    </row>
    <row r="394" spans="1:5" x14ac:dyDescent="0.25">
      <c r="A394" s="1" t="s">
        <v>482</v>
      </c>
      <c r="B394" s="1" t="str">
        <f>HYPERLINK("http://www.ncbi.nlm.nih.gov/entrez/query.fcgi?cmd=search&amp;db=gene&amp;term=227737","227737")</f>
        <v>227737</v>
      </c>
      <c r="C394" s="5">
        <v>1.12571320352243</v>
      </c>
      <c r="D394" s="2">
        <v>1.2519455227444399E-3</v>
      </c>
      <c r="E394" s="8">
        <v>2.9313951228297701E-2</v>
      </c>
    </row>
    <row r="395" spans="1:5" x14ac:dyDescent="0.25">
      <c r="A395" s="1" t="s">
        <v>1141</v>
      </c>
      <c r="B395" s="1" t="str">
        <f>HYPERLINK("http://www.ncbi.nlm.nih.gov/entrez/query.fcgi?cmd=search&amp;db=gene&amp;term=72020","72020")</f>
        <v>72020</v>
      </c>
      <c r="C395" s="5">
        <v>1.1251566017063199</v>
      </c>
      <c r="D395" s="2">
        <v>6.75285397321979E-3</v>
      </c>
      <c r="E395" s="8">
        <v>6.7026406567541399E-2</v>
      </c>
    </row>
    <row r="396" spans="1:5" x14ac:dyDescent="0.25">
      <c r="A396" s="1" t="s">
        <v>1162</v>
      </c>
      <c r="B396" s="1" t="str">
        <f>HYPERLINK("http://www.ncbi.nlm.nih.gov/entrez/query.fcgi?cmd=search&amp;db=gene&amp;term=68121","68121")</f>
        <v>68121</v>
      </c>
      <c r="C396" s="5">
        <v>1.1251095591542399</v>
      </c>
      <c r="D396" s="2">
        <v>6.91393481478753E-3</v>
      </c>
      <c r="E396" s="8">
        <v>6.7361091130466705E-2</v>
      </c>
    </row>
    <row r="397" spans="1:5" x14ac:dyDescent="0.25">
      <c r="A397" s="1" t="s">
        <v>996</v>
      </c>
      <c r="B397" s="1" t="str">
        <f>HYPERLINK("http://www.ncbi.nlm.nih.gov/entrez/query.fcgi?cmd=search&amp;db=gene&amp;term=76571","76571")</f>
        <v>76571</v>
      </c>
      <c r="C397" s="5">
        <v>1.1250319265256501</v>
      </c>
      <c r="D397" s="2">
        <v>5.0904123480377504E-3</v>
      </c>
      <c r="E397" s="8">
        <v>5.78665020855905E-2</v>
      </c>
    </row>
    <row r="398" spans="1:5" x14ac:dyDescent="0.25">
      <c r="A398" s="1" t="s">
        <v>1093</v>
      </c>
      <c r="B398" s="1" t="str">
        <f>HYPERLINK("http://www.ncbi.nlm.nih.gov/entrez/query.fcgi?cmd=search&amp;db=gene&amp;term=218442","218442")</f>
        <v>218442</v>
      </c>
      <c r="C398" s="5">
        <v>1.1249146601131199</v>
      </c>
      <c r="D398" s="2">
        <v>6.1389575414549898E-3</v>
      </c>
      <c r="E398" s="8">
        <v>6.3580120741494398E-2</v>
      </c>
    </row>
    <row r="399" spans="1:5" x14ac:dyDescent="0.25">
      <c r="A399" s="1" t="s">
        <v>628</v>
      </c>
      <c r="B399" s="1" t="str">
        <f>HYPERLINK("http://www.ncbi.nlm.nih.gov/entrez/query.fcgi?cmd=search&amp;db=gene&amp;term=67880","67880")</f>
        <v>67880</v>
      </c>
      <c r="C399" s="5">
        <v>1.12478136840871</v>
      </c>
      <c r="D399" s="2">
        <v>2.11564832176192E-3</v>
      </c>
      <c r="E399" s="8">
        <v>3.8098487694664403E-2</v>
      </c>
    </row>
    <row r="400" spans="1:5" x14ac:dyDescent="0.25">
      <c r="A400" s="1" t="s">
        <v>1065</v>
      </c>
      <c r="B400" s="1" t="str">
        <f>HYPERLINK("http://www.ncbi.nlm.nih.gov/entrez/query.fcgi?cmd=search&amp;db=gene&amp;term=66365","66365")</f>
        <v>66365</v>
      </c>
      <c r="C400" s="5">
        <v>1.1246206704308099</v>
      </c>
      <c r="D400" s="2">
        <v>5.9226530760501097E-3</v>
      </c>
      <c r="E400" s="8">
        <v>6.2893902908376903E-2</v>
      </c>
    </row>
    <row r="401" spans="1:5" x14ac:dyDescent="0.25">
      <c r="A401" s="1" t="s">
        <v>527</v>
      </c>
      <c r="B401" s="1" t="str">
        <f>HYPERLINK("http://www.ncbi.nlm.nih.gov/entrez/query.fcgi?cmd=search&amp;db=gene&amp;term=74108","74108")</f>
        <v>74108</v>
      </c>
      <c r="C401" s="5">
        <v>1.12438646730796</v>
      </c>
      <c r="D401" s="2">
        <v>1.5305411405595001E-3</v>
      </c>
      <c r="E401" s="8">
        <v>3.2815206913298402E-2</v>
      </c>
    </row>
    <row r="402" spans="1:5" x14ac:dyDescent="0.25">
      <c r="A402" s="1" t="s">
        <v>132</v>
      </c>
      <c r="B402" s="1" t="str">
        <f>HYPERLINK("http://www.ncbi.nlm.nih.gov/entrez/query.fcgi?cmd=search&amp;db=gene&amp;term=80877","80877")</f>
        <v>80877</v>
      </c>
      <c r="C402" s="5">
        <v>1.1243001875387999</v>
      </c>
      <c r="D402" s="2">
        <v>8.4850018897686397E-5</v>
      </c>
      <c r="E402" s="8">
        <v>7.2377755465322796E-3</v>
      </c>
    </row>
    <row r="403" spans="1:5" x14ac:dyDescent="0.25">
      <c r="A403" s="1" t="s">
        <v>852</v>
      </c>
      <c r="B403" s="1" t="str">
        <f>HYPERLINK("http://www.ncbi.nlm.nih.gov/entrez/query.fcgi?cmd=search&amp;db=gene&amp;term=170753","170753")</f>
        <v>170753</v>
      </c>
      <c r="C403" s="5">
        <v>1.12393924626891</v>
      </c>
      <c r="D403" s="2">
        <v>3.7508410955728899E-3</v>
      </c>
      <c r="E403" s="8">
        <v>4.9799872481927202E-2</v>
      </c>
    </row>
    <row r="404" spans="1:5" x14ac:dyDescent="0.25">
      <c r="A404" s="1" t="s">
        <v>702</v>
      </c>
      <c r="B404" s="1" t="str">
        <f>HYPERLINK("http://www.ncbi.nlm.nih.gov/entrez/query.fcgi?cmd=search&amp;db=gene&amp;term=107975","107975")</f>
        <v>107975</v>
      </c>
      <c r="C404" s="5">
        <v>1.1235620665131001</v>
      </c>
      <c r="D404" s="2">
        <v>2.5788668663002702E-3</v>
      </c>
      <c r="E404" s="8">
        <v>4.1558615576293402E-2</v>
      </c>
    </row>
    <row r="405" spans="1:5" x14ac:dyDescent="0.25">
      <c r="A405" s="1" t="s">
        <v>1124</v>
      </c>
      <c r="B405" s="1" t="str">
        <f>HYPERLINK("http://www.ncbi.nlm.nih.gov/entrez/query.fcgi?cmd=search&amp;db=gene&amp;term=54169","54169")</f>
        <v>54169</v>
      </c>
      <c r="C405" s="5">
        <v>1.12355867099874</v>
      </c>
      <c r="D405" s="2">
        <v>6.5334029444337203E-3</v>
      </c>
      <c r="E405" s="8">
        <v>6.5827272662424205E-2</v>
      </c>
    </row>
    <row r="406" spans="1:5" x14ac:dyDescent="0.25">
      <c r="A406" s="1" t="s">
        <v>432</v>
      </c>
      <c r="B406" s="1" t="str">
        <f>HYPERLINK("http://www.ncbi.nlm.nih.gov/entrez/query.fcgi?cmd=search&amp;db=gene&amp;term=13823","13823")</f>
        <v>13823</v>
      </c>
      <c r="C406" s="5">
        <v>1.1232776778255</v>
      </c>
      <c r="D406" s="2">
        <v>9.7097077501961905E-4</v>
      </c>
      <c r="E406" s="8">
        <v>2.5431518791921699E-2</v>
      </c>
    </row>
    <row r="407" spans="1:5" x14ac:dyDescent="0.25">
      <c r="A407" s="1" t="s">
        <v>1092</v>
      </c>
      <c r="B407" s="1" t="str">
        <f>HYPERLINK("http://www.ncbi.nlm.nih.gov/entrez/query.fcgi?cmd=search&amp;db=gene&amp;term=14766","14766")</f>
        <v>14766</v>
      </c>
      <c r="C407" s="5">
        <v>1.12314729810874</v>
      </c>
      <c r="D407" s="2">
        <v>6.1388057322115898E-3</v>
      </c>
      <c r="E407" s="8">
        <v>6.3580120741494398E-2</v>
      </c>
    </row>
    <row r="408" spans="1:5" x14ac:dyDescent="0.25">
      <c r="A408" s="1" t="s">
        <v>633</v>
      </c>
      <c r="B408" s="1" t="str">
        <f>HYPERLINK("http://www.ncbi.nlm.nih.gov/entrez/query.fcgi?cmd=search&amp;db=gene&amp;term=56738","56738")</f>
        <v>56738</v>
      </c>
      <c r="C408" s="5">
        <v>1.1230000049886</v>
      </c>
      <c r="D408" s="2">
        <v>2.1553959159503798E-3</v>
      </c>
      <c r="E408" s="8">
        <v>3.8508636257941299E-2</v>
      </c>
    </row>
    <row r="409" spans="1:5" x14ac:dyDescent="0.25">
      <c r="A409" s="1" t="s">
        <v>246</v>
      </c>
      <c r="B409" s="1" t="str">
        <f>HYPERLINK("http://www.ncbi.nlm.nih.gov/entrez/query.fcgi?cmd=search&amp;db=gene&amp;term=75705","75705")</f>
        <v>75705</v>
      </c>
      <c r="C409" s="5">
        <v>1.12290141199311</v>
      </c>
      <c r="D409" s="2">
        <v>3.1367713908569999E-4</v>
      </c>
      <c r="E409" s="8">
        <v>1.4363574487475E-2</v>
      </c>
    </row>
    <row r="410" spans="1:5" x14ac:dyDescent="0.25">
      <c r="A410" s="1" t="s">
        <v>463</v>
      </c>
      <c r="B410" s="1" t="str">
        <f>HYPERLINK("http://www.ncbi.nlm.nih.gov/entrez/query.fcgi?cmd=search&amp;db=gene&amp;term=21897","21897")</f>
        <v>21897</v>
      </c>
      <c r="C410" s="5">
        <v>1.12207536768406</v>
      </c>
      <c r="D410" s="2">
        <v>1.13122339555116E-3</v>
      </c>
      <c r="E410" s="8">
        <v>2.7599437703729999E-2</v>
      </c>
    </row>
    <row r="411" spans="1:5" x14ac:dyDescent="0.25">
      <c r="A411" s="1" t="s">
        <v>556</v>
      </c>
      <c r="B411" s="1" t="str">
        <f>HYPERLINK("http://www.ncbi.nlm.nih.gov/entrez/query.fcgi?cmd=search&amp;db=gene&amp;term=78937","78937")</f>
        <v>78937</v>
      </c>
      <c r="C411" s="5">
        <v>1.1216265808607799</v>
      </c>
      <c r="D411" s="2">
        <v>1.7371585505217E-3</v>
      </c>
      <c r="E411" s="8">
        <v>3.5319135743641601E-2</v>
      </c>
    </row>
    <row r="412" spans="1:5" x14ac:dyDescent="0.25">
      <c r="A412" s="1" t="s">
        <v>886</v>
      </c>
      <c r="B412" s="1" t="str">
        <f>HYPERLINK("http://www.ncbi.nlm.nih.gov/entrez/query.fcgi?cmd=search&amp;db=gene&amp;term=69146","69146")</f>
        <v>69146</v>
      </c>
      <c r="C412" s="5">
        <v>1.1215133476160499</v>
      </c>
      <c r="D412" s="2">
        <v>4.0297465632375103E-3</v>
      </c>
      <c r="E412" s="8">
        <v>5.1411893962437998E-2</v>
      </c>
    </row>
    <row r="413" spans="1:5" x14ac:dyDescent="0.25">
      <c r="A413" s="1" t="s">
        <v>1322</v>
      </c>
      <c r="B413" s="1" t="str">
        <f>HYPERLINK("http://www.ncbi.nlm.nih.gov/entrez/query.fcgi?cmd=search&amp;db=gene&amp;term=20817","20817")</f>
        <v>20817</v>
      </c>
      <c r="C413" s="5">
        <v>1.12150302821054</v>
      </c>
      <c r="D413" s="2">
        <v>9.1515701885400702E-3</v>
      </c>
      <c r="E413" s="8">
        <v>7.8320656312096296E-2</v>
      </c>
    </row>
    <row r="414" spans="1:5" x14ac:dyDescent="0.25">
      <c r="A414" s="1" t="s">
        <v>565</v>
      </c>
      <c r="B414" s="1" t="str">
        <f>HYPERLINK("http://www.ncbi.nlm.nih.gov/entrez/query.fcgi?cmd=search&amp;db=gene&amp;term=231413","231413")</f>
        <v>231413</v>
      </c>
      <c r="C414" s="5">
        <v>1.12144947047863</v>
      </c>
      <c r="D414" s="2">
        <v>1.7777808757770701E-3</v>
      </c>
      <c r="E414" s="8">
        <v>3.5544673109434398E-2</v>
      </c>
    </row>
    <row r="415" spans="1:5" x14ac:dyDescent="0.25">
      <c r="A415" s="1" t="s">
        <v>894</v>
      </c>
      <c r="B415" s="1" t="str">
        <f>HYPERLINK("http://www.ncbi.nlm.nih.gov/entrez/query.fcgi?cmd=search&amp;db=gene&amp;term=56317","56317")</f>
        <v>56317</v>
      </c>
      <c r="C415" s="5">
        <v>1.1209336870766</v>
      </c>
      <c r="D415" s="2">
        <v>4.0603811628225897E-3</v>
      </c>
      <c r="E415" s="8">
        <v>5.1411893962437998E-2</v>
      </c>
    </row>
    <row r="416" spans="1:5" x14ac:dyDescent="0.25">
      <c r="A416" s="1" t="s">
        <v>1233</v>
      </c>
      <c r="B416" s="1" t="str">
        <f>HYPERLINK("http://www.ncbi.nlm.nih.gov/entrez/query.fcgi?cmd=search&amp;db=gene&amp;term=382073","382073")</f>
        <v>382073</v>
      </c>
      <c r="C416" s="5">
        <v>1.12080076992133</v>
      </c>
      <c r="D416" s="2">
        <v>7.8461899842836597E-3</v>
      </c>
      <c r="E416" s="8">
        <v>7.2076994782850207E-2</v>
      </c>
    </row>
    <row r="417" spans="1:5" x14ac:dyDescent="0.25">
      <c r="A417" s="1" t="s">
        <v>829</v>
      </c>
      <c r="B417" s="1" t="str">
        <f>HYPERLINK("http://www.ncbi.nlm.nih.gov/entrez/query.fcgi?cmd=search&amp;db=gene&amp;term=223646","223646")</f>
        <v>223646</v>
      </c>
      <c r="C417" s="5">
        <v>1.1205124985358701</v>
      </c>
      <c r="D417" s="2">
        <v>3.5574401598197402E-3</v>
      </c>
      <c r="E417" s="8">
        <v>4.8567012347904899E-2</v>
      </c>
    </row>
    <row r="418" spans="1:5" x14ac:dyDescent="0.25">
      <c r="A418" s="1" t="s">
        <v>542</v>
      </c>
      <c r="B418" s="1" t="str">
        <f>HYPERLINK("http://www.ncbi.nlm.nih.gov/entrez/query.fcgi?cmd=search&amp;db=gene&amp;term=67367","67367")</f>
        <v>67367</v>
      </c>
      <c r="C418" s="5">
        <v>1.12046202913971</v>
      </c>
      <c r="D418" s="2">
        <v>1.6560226383544E-3</v>
      </c>
      <c r="E418" s="8">
        <v>3.4536011338288798E-2</v>
      </c>
    </row>
    <row r="419" spans="1:5" x14ac:dyDescent="0.25">
      <c r="A419" s="1" t="s">
        <v>799</v>
      </c>
      <c r="B419" s="1" t="str">
        <f>HYPERLINK("http://www.ncbi.nlm.nih.gov/entrez/query.fcgi?cmd=search&amp;db=gene&amp;term=110391","110391")</f>
        <v>110391</v>
      </c>
      <c r="C419" s="5">
        <v>1.1198291402159399</v>
      </c>
      <c r="D419" s="2">
        <v>3.3311330742882301E-3</v>
      </c>
      <c r="E419" s="8">
        <v>4.7128432513325103E-2</v>
      </c>
    </row>
    <row r="420" spans="1:5" x14ac:dyDescent="0.25">
      <c r="A420" s="1" t="s">
        <v>874</v>
      </c>
      <c r="B420" s="1" t="str">
        <f>HYPERLINK("http://www.ncbi.nlm.nih.gov/entrez/query.fcgi?cmd=search&amp;db=gene&amp;term=269831","269831")</f>
        <v>269831</v>
      </c>
      <c r="C420" s="5">
        <v>1.1197078071717801</v>
      </c>
      <c r="D420" s="2">
        <v>3.9227384458770899E-3</v>
      </c>
      <c r="E420" s="8">
        <v>5.0753935403084198E-2</v>
      </c>
    </row>
    <row r="421" spans="1:5" x14ac:dyDescent="0.25">
      <c r="A421" s="1" t="s">
        <v>962</v>
      </c>
      <c r="B421" s="1" t="str">
        <f>HYPERLINK("http://www.ncbi.nlm.nih.gov/entrez/query.fcgi?cmd=search&amp;db=gene&amp;term=53413","53413")</f>
        <v>53413</v>
      </c>
      <c r="C421" s="5">
        <v>1.11962733952809</v>
      </c>
      <c r="D421" s="2">
        <v>4.7232246094839302E-3</v>
      </c>
      <c r="E421" s="8">
        <v>5.5586121608480199E-2</v>
      </c>
    </row>
    <row r="422" spans="1:5" x14ac:dyDescent="0.25">
      <c r="A422" s="1" t="s">
        <v>533</v>
      </c>
      <c r="B422" s="1" t="str">
        <f>HYPERLINK("http://www.ncbi.nlm.nih.gov/entrez/query.fcgi?cmd=search&amp;db=gene&amp;term=108705","108705")</f>
        <v>108705</v>
      </c>
      <c r="C422" s="5">
        <v>1.1195999566163599</v>
      </c>
      <c r="D422" s="2">
        <v>1.5586043274189399E-3</v>
      </c>
      <c r="E422" s="8">
        <v>3.3051175039176997E-2</v>
      </c>
    </row>
    <row r="423" spans="1:5" x14ac:dyDescent="0.25">
      <c r="A423" s="1" t="s">
        <v>214</v>
      </c>
      <c r="B423" s="1" t="str">
        <f>HYPERLINK("http://www.ncbi.nlm.nih.gov/entrez/query.fcgi?cmd=search&amp;db=gene&amp;term=17161","17161")</f>
        <v>17161</v>
      </c>
      <c r="C423" s="5">
        <v>1.1194649949809801</v>
      </c>
      <c r="D423" s="2">
        <v>2.3635809820987699E-4</v>
      </c>
      <c r="E423" s="8">
        <v>1.2472021058490299E-2</v>
      </c>
    </row>
    <row r="424" spans="1:5" x14ac:dyDescent="0.25">
      <c r="A424" s="1" t="s">
        <v>598</v>
      </c>
      <c r="B424" s="1" t="str">
        <f>HYPERLINK("http://www.ncbi.nlm.nih.gov/entrez/query.fcgi?cmd=search&amp;db=gene&amp;term=56480","56480")</f>
        <v>56480</v>
      </c>
      <c r="C424" s="5">
        <v>1.1192630784194399</v>
      </c>
      <c r="D424" s="2">
        <v>1.9667889826440201E-3</v>
      </c>
      <c r="E424" s="8">
        <v>3.7188728077644E-2</v>
      </c>
    </row>
    <row r="425" spans="1:5" x14ac:dyDescent="0.25">
      <c r="A425" s="1" t="s">
        <v>607</v>
      </c>
      <c r="B425" s="1" t="str">
        <f>HYPERLINK("http://www.ncbi.nlm.nih.gov/entrez/query.fcgi?cmd=search&amp;db=gene&amp;term=83965","83965")</f>
        <v>83965</v>
      </c>
      <c r="C425" s="5">
        <v>1.11863380722987</v>
      </c>
      <c r="D425" s="2">
        <v>2.0081575767130198E-3</v>
      </c>
      <c r="E425" s="8">
        <v>3.7409792905483102E-2</v>
      </c>
    </row>
    <row r="426" spans="1:5" x14ac:dyDescent="0.25">
      <c r="A426" s="1" t="s">
        <v>1118</v>
      </c>
      <c r="B426" s="1" t="str">
        <f>HYPERLINK("http://www.ncbi.nlm.nih.gov/entrez/query.fcgi?cmd=search&amp;db=gene&amp;term=246229","246229")</f>
        <v>246229</v>
      </c>
      <c r="C426" s="5">
        <v>1.11847825001787</v>
      </c>
      <c r="D426" s="2">
        <v>6.4534065434354001E-3</v>
      </c>
      <c r="E426" s="8">
        <v>6.5336016675682396E-2</v>
      </c>
    </row>
    <row r="427" spans="1:5" x14ac:dyDescent="0.25">
      <c r="A427" s="1" t="s">
        <v>1271</v>
      </c>
      <c r="B427" s="1" t="str">
        <f>HYPERLINK("http://www.ncbi.nlm.nih.gov/entrez/query.fcgi?cmd=search&amp;db=gene&amp;term=268395","268395")</f>
        <v>268395</v>
      </c>
      <c r="C427" s="5">
        <v>1.1181223527959601</v>
      </c>
      <c r="D427" s="2">
        <v>8.4130756272409197E-3</v>
      </c>
      <c r="E427" s="8">
        <v>7.4974811001537606E-2</v>
      </c>
    </row>
    <row r="428" spans="1:5" x14ac:dyDescent="0.25">
      <c r="A428" s="1" t="s">
        <v>413</v>
      </c>
      <c r="B428" s="1" t="str">
        <f>HYPERLINK("http://www.ncbi.nlm.nih.gov/entrez/query.fcgi?cmd=search&amp;db=gene&amp;term=17129","17129")</f>
        <v>17129</v>
      </c>
      <c r="C428" s="5">
        <v>1.1178202899479901</v>
      </c>
      <c r="D428" s="2">
        <v>8.5923217816530296E-4</v>
      </c>
      <c r="E428" s="8">
        <v>2.35458840112443E-2</v>
      </c>
    </row>
    <row r="429" spans="1:5" x14ac:dyDescent="0.25">
      <c r="A429" s="1" t="s">
        <v>1122</v>
      </c>
      <c r="B429" s="1" t="str">
        <f>HYPERLINK("http://www.ncbi.nlm.nih.gov/entrez/query.fcgi?cmd=search&amp;db=gene&amp;term=317717","317717")</f>
        <v>317717</v>
      </c>
      <c r="C429" s="5">
        <v>1.1178191380204301</v>
      </c>
      <c r="D429" s="2">
        <v>6.5082995375722597E-3</v>
      </c>
      <c r="E429" s="8">
        <v>6.56910237232112E-2</v>
      </c>
    </row>
    <row r="430" spans="1:5" x14ac:dyDescent="0.25">
      <c r="A430" s="1" t="s">
        <v>307</v>
      </c>
      <c r="B430" s="1" t="str">
        <f>HYPERLINK("http://www.ncbi.nlm.nih.gov/entrez/query.fcgi?cmd=search&amp;db=gene&amp;term=57279","57279")</f>
        <v>57279</v>
      </c>
      <c r="C430" s="5">
        <v>1.1176789395983699</v>
      </c>
      <c r="D430" s="2">
        <v>4.6823503783022198E-4</v>
      </c>
      <c r="E430" s="8">
        <v>1.7247176217097201E-2</v>
      </c>
    </row>
    <row r="431" spans="1:5" x14ac:dyDescent="0.25">
      <c r="A431" s="1" t="s">
        <v>1069</v>
      </c>
      <c r="B431" s="1" t="str">
        <f>HYPERLINK("http://www.ncbi.nlm.nih.gov/entrez/query.fcgi?cmd=search&amp;db=gene&amp;term=269180","269180")</f>
        <v>269180</v>
      </c>
      <c r="C431" s="5">
        <v>1.1169315022842401</v>
      </c>
      <c r="D431" s="2">
        <v>5.9462795025038203E-3</v>
      </c>
      <c r="E431" s="8">
        <v>6.2942384697277906E-2</v>
      </c>
    </row>
    <row r="432" spans="1:5" x14ac:dyDescent="0.25">
      <c r="A432" s="1" t="s">
        <v>1006</v>
      </c>
      <c r="B432" s="1" t="str">
        <f>HYPERLINK("http://www.ncbi.nlm.nih.gov/entrez/query.fcgi?cmd=search&amp;db=gene&amp;term=223254","223254")</f>
        <v>223254</v>
      </c>
      <c r="C432" s="5">
        <v>1.1167721793104599</v>
      </c>
      <c r="D432" s="2">
        <v>5.1891250025248902E-3</v>
      </c>
      <c r="E432" s="8">
        <v>5.8403437441969998E-2</v>
      </c>
    </row>
    <row r="433" spans="1:5" x14ac:dyDescent="0.25">
      <c r="A433" s="1" t="s">
        <v>739</v>
      </c>
      <c r="B433" s="1" t="str">
        <f>HYPERLINK("http://www.ncbi.nlm.nih.gov/entrez/query.fcgi?cmd=search&amp;db=gene&amp;term=103537","103537")</f>
        <v>103537</v>
      </c>
      <c r="C433" s="5">
        <v>1.11658970580982</v>
      </c>
      <c r="D433" s="2">
        <v>2.8856702898756299E-3</v>
      </c>
      <c r="E433" s="8">
        <v>4.4131580072710397E-2</v>
      </c>
    </row>
    <row r="434" spans="1:5" x14ac:dyDescent="0.25">
      <c r="A434" s="1" t="s">
        <v>1340</v>
      </c>
      <c r="B434" s="1" t="str">
        <f>HYPERLINK("http://www.ncbi.nlm.nih.gov/entrez/query.fcgi?cmd=search&amp;db=gene&amp;term=320923","320923")</f>
        <v>320923</v>
      </c>
      <c r="C434" s="5">
        <v>1.1162928033311501</v>
      </c>
      <c r="D434" s="2">
        <v>9.4438890828914008E-3</v>
      </c>
      <c r="E434" s="8">
        <v>7.9836809013968404E-2</v>
      </c>
    </row>
    <row r="435" spans="1:5" x14ac:dyDescent="0.25">
      <c r="A435" s="1" t="s">
        <v>518</v>
      </c>
      <c r="B435" s="1" t="str">
        <f>HYPERLINK("http://www.ncbi.nlm.nih.gov/entrez/query.fcgi?cmd=search&amp;db=gene&amp;term=319885","319885")</f>
        <v>319885</v>
      </c>
      <c r="C435" s="5">
        <v>1.1162434087542099</v>
      </c>
      <c r="D435" s="2">
        <v>1.46445331501033E-3</v>
      </c>
      <c r="E435" s="8">
        <v>3.1950451253824598E-2</v>
      </c>
    </row>
    <row r="436" spans="1:5" x14ac:dyDescent="0.25">
      <c r="A436" s="1" t="s">
        <v>1186</v>
      </c>
      <c r="B436" s="1" t="str">
        <f>HYPERLINK("http://www.ncbi.nlm.nih.gov/entrez/query.fcgi?cmd=search&amp;db=gene&amp;term=56050","56050")</f>
        <v>56050</v>
      </c>
      <c r="C436" s="5">
        <v>1.11610492269747</v>
      </c>
      <c r="D436" s="2">
        <v>7.1577309668069402E-3</v>
      </c>
      <c r="E436" s="8">
        <v>6.8310099816766404E-2</v>
      </c>
    </row>
    <row r="437" spans="1:5" x14ac:dyDescent="0.25">
      <c r="A437" s="1" t="s">
        <v>318</v>
      </c>
      <c r="B437" s="1" t="str">
        <f>HYPERLINK("http://www.ncbi.nlm.nih.gov/entrez/query.fcgi?cmd=search&amp;db=gene&amp;term=101142","101142")</f>
        <v>101142</v>
      </c>
      <c r="C437" s="5">
        <v>1.1160885343812501</v>
      </c>
      <c r="D437" s="2">
        <v>5.1013782767994598E-4</v>
      </c>
      <c r="E437" s="8">
        <v>1.81426889127051E-2</v>
      </c>
    </row>
    <row r="438" spans="1:5" x14ac:dyDescent="0.25">
      <c r="A438" s="1" t="s">
        <v>899</v>
      </c>
      <c r="B438" s="1" t="str">
        <f>HYPERLINK("http://www.ncbi.nlm.nih.gov/entrez/query.fcgi?cmd=search&amp;db=gene&amp;term=76857","76857")</f>
        <v>76857</v>
      </c>
      <c r="C438" s="5">
        <v>1.11595043918098</v>
      </c>
      <c r="D438" s="2">
        <v>4.11584776245721E-3</v>
      </c>
      <c r="E438" s="8">
        <v>5.1825001120832499E-2</v>
      </c>
    </row>
    <row r="439" spans="1:5" x14ac:dyDescent="0.25">
      <c r="A439" s="1" t="s">
        <v>687</v>
      </c>
      <c r="B439" s="1" t="str">
        <f>HYPERLINK("http://www.ncbi.nlm.nih.gov/entrez/query.fcgi?cmd=search&amp;db=gene&amp;term=11750","11750")</f>
        <v>11750</v>
      </c>
      <c r="C439" s="5">
        <v>1.1156974052095401</v>
      </c>
      <c r="D439" s="2">
        <v>2.48906123690906E-3</v>
      </c>
      <c r="E439" s="8">
        <v>4.0980821309598701E-2</v>
      </c>
    </row>
    <row r="440" spans="1:5" x14ac:dyDescent="0.25">
      <c r="A440" s="1" t="s">
        <v>526</v>
      </c>
      <c r="B440" s="1" t="str">
        <f>HYPERLINK("http://www.ncbi.nlm.nih.gov/entrez/query.fcgi?cmd=search&amp;db=gene&amp;term=17151","17151")</f>
        <v>17151</v>
      </c>
      <c r="C440" s="5">
        <v>1.11555911964205</v>
      </c>
      <c r="D440" s="2">
        <v>1.5266262965045699E-3</v>
      </c>
      <c r="E440" s="8">
        <v>3.28022492949206E-2</v>
      </c>
    </row>
    <row r="441" spans="1:5" x14ac:dyDescent="0.25">
      <c r="A441" s="1" t="s">
        <v>417</v>
      </c>
      <c r="B441" s="1" t="str">
        <f>HYPERLINK("http://www.ncbi.nlm.nih.gov/entrez/query.fcgi?cmd=search&amp;db=gene&amp;term=58911","58911")</f>
        <v>58911</v>
      </c>
      <c r="C441" s="5">
        <v>1.11533995369078</v>
      </c>
      <c r="D441" s="2">
        <v>8.9008835889492499E-4</v>
      </c>
      <c r="E441" s="8">
        <v>2.41580373194176E-2</v>
      </c>
    </row>
    <row r="442" spans="1:5" x14ac:dyDescent="0.25">
      <c r="A442" s="1" t="s">
        <v>592</v>
      </c>
      <c r="B442" s="1" t="str">
        <f>HYPERLINK("http://www.ncbi.nlm.nih.gov/entrez/query.fcgi?cmd=search&amp;db=gene&amp;term=54447","54447")</f>
        <v>54447</v>
      </c>
      <c r="C442" s="5">
        <v>1.1150601086002601</v>
      </c>
      <c r="D442" s="2">
        <v>1.9360346168095801E-3</v>
      </c>
      <c r="E442" s="8">
        <v>3.6976983701230197E-2</v>
      </c>
    </row>
    <row r="443" spans="1:5" x14ac:dyDescent="0.25">
      <c r="A443" s="1" t="s">
        <v>1067</v>
      </c>
      <c r="B443" s="1" t="str">
        <f>HYPERLINK("http://www.ncbi.nlm.nih.gov/entrez/query.fcgi?cmd=search&amp;db=gene&amp;term=14660","14660")</f>
        <v>14660</v>
      </c>
      <c r="C443" s="5">
        <v>1.1142846049453301</v>
      </c>
      <c r="D443" s="2">
        <v>5.92627011767188E-3</v>
      </c>
      <c r="E443" s="8">
        <v>6.2893902908376903E-2</v>
      </c>
    </row>
    <row r="444" spans="1:5" x14ac:dyDescent="0.25">
      <c r="A444" s="1" t="s">
        <v>251</v>
      </c>
      <c r="B444" s="1" t="str">
        <f>HYPERLINK("http://www.ncbi.nlm.nih.gov/entrez/query.fcgi?cmd=search&amp;db=gene&amp;term=74244","74244")</f>
        <v>74244</v>
      </c>
      <c r="C444" s="5">
        <v>1.1130415780562399</v>
      </c>
      <c r="D444" s="2">
        <v>3.2359161701322998E-4</v>
      </c>
      <c r="E444" s="8">
        <v>1.45097320591121E-2</v>
      </c>
    </row>
    <row r="445" spans="1:5" x14ac:dyDescent="0.25">
      <c r="A445" s="1" t="s">
        <v>169</v>
      </c>
      <c r="B445" s="1" t="str">
        <f>HYPERLINK("http://www.ncbi.nlm.nih.gov/entrez/query.fcgi?cmd=search&amp;db=gene&amp;term=19055","19055")</f>
        <v>19055</v>
      </c>
      <c r="C445" s="5">
        <v>1.11277141552551</v>
      </c>
      <c r="D445" s="2">
        <v>1.43337119084652E-4</v>
      </c>
      <c r="E445" s="8">
        <v>9.5656515900276792E-3</v>
      </c>
    </row>
    <row r="446" spans="1:5" x14ac:dyDescent="0.25">
      <c r="A446" s="1" t="s">
        <v>460</v>
      </c>
      <c r="B446" s="1" t="str">
        <f>HYPERLINK("http://www.ncbi.nlm.nih.gov/entrez/query.fcgi?cmd=search&amp;db=gene&amp;term=72826","72826")</f>
        <v>72826</v>
      </c>
      <c r="C446" s="5">
        <v>1.1127656867110201</v>
      </c>
      <c r="D446" s="2">
        <v>1.11916038489435E-3</v>
      </c>
      <c r="E446" s="8">
        <v>2.7519878126020299E-2</v>
      </c>
    </row>
    <row r="447" spans="1:5" x14ac:dyDescent="0.25">
      <c r="A447" s="1" t="s">
        <v>245</v>
      </c>
      <c r="B447" s="1" t="str">
        <f>HYPERLINK("http://www.ncbi.nlm.nih.gov/entrez/query.fcgi?cmd=search&amp;db=gene&amp;term=238257","238257")</f>
        <v>238257</v>
      </c>
      <c r="C447" s="5">
        <v>1.1127054291307501</v>
      </c>
      <c r="D447" s="2">
        <v>3.1034476404179201E-4</v>
      </c>
      <c r="E447" s="8">
        <v>1.43124546636211E-2</v>
      </c>
    </row>
    <row r="448" spans="1:5" x14ac:dyDescent="0.25">
      <c r="A448" s="1" t="s">
        <v>1152</v>
      </c>
      <c r="B448" s="1" t="str">
        <f>HYPERLINK("http://www.ncbi.nlm.nih.gov/entrez/query.fcgi?cmd=search&amp;db=gene&amp;term=24128","24128")</f>
        <v>24128</v>
      </c>
      <c r="C448" s="5">
        <v>1.1121971767425001</v>
      </c>
      <c r="D448" s="2">
        <v>6.8540999690660503E-3</v>
      </c>
      <c r="E448" s="8">
        <v>6.7232663197182393E-2</v>
      </c>
    </row>
    <row r="449" spans="1:5" x14ac:dyDescent="0.25">
      <c r="A449" s="1" t="s">
        <v>1089</v>
      </c>
      <c r="B449" s="1" t="str">
        <f>HYPERLINK("http://www.ncbi.nlm.nih.gov/entrez/query.fcgi?cmd=search&amp;db=gene&amp;term=72461","72461")</f>
        <v>72461</v>
      </c>
      <c r="C449" s="5">
        <v>1.11164491898716</v>
      </c>
      <c r="D449" s="2">
        <v>6.1296696980306402E-3</v>
      </c>
      <c r="E449" s="8">
        <v>6.3580120741494398E-2</v>
      </c>
    </row>
    <row r="450" spans="1:5" x14ac:dyDescent="0.25">
      <c r="A450" s="1" t="s">
        <v>843</v>
      </c>
      <c r="B450" s="1" t="str">
        <f>HYPERLINK("http://www.ncbi.nlm.nih.gov/entrez/query.fcgi?cmd=search&amp;db=gene&amp;term=93686","93686")</f>
        <v>93686</v>
      </c>
      <c r="C450" s="5">
        <v>1.1110001580209501</v>
      </c>
      <c r="D450" s="2">
        <v>3.68106108234789E-3</v>
      </c>
      <c r="E450" s="8">
        <v>4.9395356523456099E-2</v>
      </c>
    </row>
    <row r="451" spans="1:5" x14ac:dyDescent="0.25">
      <c r="A451" s="1" t="s">
        <v>138</v>
      </c>
      <c r="B451" s="1" t="str">
        <f>HYPERLINK("http://www.ncbi.nlm.nih.gov/entrez/query.fcgi?cmd=search&amp;db=gene&amp;term=192897","192897")</f>
        <v>192897</v>
      </c>
      <c r="C451" s="5">
        <v>1.11088563053427</v>
      </c>
      <c r="D451" s="2">
        <v>9.3227063187484305E-5</v>
      </c>
      <c r="E451" s="8">
        <v>7.6090775727814799E-3</v>
      </c>
    </row>
    <row r="452" spans="1:5" x14ac:dyDescent="0.25">
      <c r="A452" s="1" t="s">
        <v>1264</v>
      </c>
      <c r="B452" s="1" t="str">
        <f>HYPERLINK("http://www.ncbi.nlm.nih.gov/entrez/query.fcgi?cmd=search&amp;db=gene&amp;term=74737","74737")</f>
        <v>74737</v>
      </c>
      <c r="C452" s="5">
        <v>1.11071220180274</v>
      </c>
      <c r="D452" s="2">
        <v>8.3154562463607605E-3</v>
      </c>
      <c r="E452" s="8">
        <v>7.4517312858666099E-2</v>
      </c>
    </row>
    <row r="453" spans="1:5" x14ac:dyDescent="0.25">
      <c r="A453" s="1" t="s">
        <v>397</v>
      </c>
      <c r="B453" s="1" t="str">
        <f>HYPERLINK("http://www.ncbi.nlm.nih.gov/entrez/query.fcgi?cmd=search&amp;db=gene&amp;term=110821","110821")</f>
        <v>110821</v>
      </c>
      <c r="C453" s="5">
        <v>1.11059608573816</v>
      </c>
      <c r="D453" s="2">
        <v>7.7372324194069397E-4</v>
      </c>
      <c r="E453" s="8">
        <v>2.2055016107000398E-2</v>
      </c>
    </row>
    <row r="454" spans="1:5" x14ac:dyDescent="0.25">
      <c r="A454" s="1" t="s">
        <v>1324</v>
      </c>
      <c r="B454" s="1" t="str">
        <f>HYPERLINK("http://www.ncbi.nlm.nih.gov/entrez/query.fcgi?cmd=search&amp;db=gene&amp;term=66756","66756")</f>
        <v>66756</v>
      </c>
      <c r="C454" s="5">
        <v>1.1101365268749099</v>
      </c>
      <c r="D454" s="2">
        <v>9.1540869592123802E-3</v>
      </c>
      <c r="E454" s="8">
        <v>7.8320656312096296E-2</v>
      </c>
    </row>
    <row r="455" spans="1:5" x14ac:dyDescent="0.25">
      <c r="A455" s="1" t="s">
        <v>999</v>
      </c>
      <c r="B455" s="1" t="str">
        <f>HYPERLINK("http://www.ncbi.nlm.nih.gov/entrez/query.fcgi?cmd=search&amp;db=gene&amp;term=20184","20184")</f>
        <v>20184</v>
      </c>
      <c r="C455" s="5">
        <v>1.1098237376411799</v>
      </c>
      <c r="D455" s="2">
        <v>5.1208213056901401E-3</v>
      </c>
      <c r="E455" s="8">
        <v>5.8037721229638399E-2</v>
      </c>
    </row>
    <row r="456" spans="1:5" x14ac:dyDescent="0.25">
      <c r="A456" s="1" t="s">
        <v>725</v>
      </c>
      <c r="B456" s="1" t="str">
        <f>HYPERLINK("http://www.ncbi.nlm.nih.gov/entrez/query.fcgi?cmd=search&amp;db=gene&amp;term=12724","12724")</f>
        <v>12724</v>
      </c>
      <c r="C456" s="5">
        <v>1.1093401652086601</v>
      </c>
      <c r="D456" s="2">
        <v>2.7862974915962E-3</v>
      </c>
      <c r="E456" s="8">
        <v>4.34808355985217E-2</v>
      </c>
    </row>
    <row r="457" spans="1:5" x14ac:dyDescent="0.25">
      <c r="A457" s="1" t="s">
        <v>875</v>
      </c>
      <c r="B457" s="1" t="str">
        <f>HYPERLINK("http://www.ncbi.nlm.nih.gov/entrez/query.fcgi?cmd=search&amp;db=gene&amp;term=105387","105387")</f>
        <v>105387</v>
      </c>
      <c r="C457" s="5">
        <v>1.1091621654789501</v>
      </c>
      <c r="D457" s="2">
        <v>3.9234173427367099E-3</v>
      </c>
      <c r="E457" s="8">
        <v>5.0753935403084198E-2</v>
      </c>
    </row>
    <row r="458" spans="1:5" x14ac:dyDescent="0.25">
      <c r="A458" s="1" t="s">
        <v>1334</v>
      </c>
      <c r="B458" s="1" t="str">
        <f>HYPERLINK("http://www.ncbi.nlm.nih.gov/entrez/query.fcgi?cmd=search&amp;db=gene&amp;term=114713","114713")</f>
        <v>114713</v>
      </c>
      <c r="C458" s="5">
        <v>1.1086938880244199</v>
      </c>
      <c r="D458" s="2">
        <v>9.3581159025641902E-3</v>
      </c>
      <c r="E458" s="8">
        <v>7.9372501573183804E-2</v>
      </c>
    </row>
    <row r="459" spans="1:5" x14ac:dyDescent="0.25">
      <c r="A459" s="1" t="s">
        <v>775</v>
      </c>
      <c r="B459" s="1" t="str">
        <f>HYPERLINK("http://www.ncbi.nlm.nih.gov/entrez/query.fcgi?cmd=search&amp;db=gene&amp;term=13858","13858")</f>
        <v>13858</v>
      </c>
      <c r="C459" s="5">
        <v>1.10863107961069</v>
      </c>
      <c r="D459" s="2">
        <v>3.1951648738677298E-3</v>
      </c>
      <c r="E459" s="8">
        <v>4.6529962500043202E-2</v>
      </c>
    </row>
    <row r="460" spans="1:5" x14ac:dyDescent="0.25">
      <c r="A460" s="1" t="s">
        <v>477</v>
      </c>
      <c r="B460" s="1" t="str">
        <f>HYPERLINK("http://www.ncbi.nlm.nih.gov/entrez/query.fcgi?cmd=search&amp;db=gene&amp;term=19941","19941")</f>
        <v>19941</v>
      </c>
      <c r="C460" s="5">
        <v>1.10846908738946</v>
      </c>
      <c r="D460" s="2">
        <v>1.2309724541665901E-3</v>
      </c>
      <c r="E460" s="8">
        <v>2.9155307735913401E-2</v>
      </c>
    </row>
    <row r="461" spans="1:5" x14ac:dyDescent="0.25">
      <c r="A461" s="1" t="s">
        <v>1198</v>
      </c>
      <c r="B461" s="1" t="str">
        <f>HYPERLINK("http://www.ncbi.nlm.nih.gov/entrez/query.fcgi?cmd=search&amp;db=gene&amp;term=74114","74114")</f>
        <v>74114</v>
      </c>
      <c r="C461" s="5">
        <v>1.10841476036594</v>
      </c>
      <c r="D461" s="2">
        <v>7.3479127384703498E-3</v>
      </c>
      <c r="E461" s="8">
        <v>6.9468440992047506E-2</v>
      </c>
    </row>
    <row r="462" spans="1:5" x14ac:dyDescent="0.25">
      <c r="A462" s="1" t="s">
        <v>581</v>
      </c>
      <c r="B462" s="1" t="str">
        <f>HYPERLINK("http://www.ncbi.nlm.nih.gov/entrez/query.fcgi?cmd=search&amp;db=gene&amp;term=319277","319277")</f>
        <v>319277</v>
      </c>
      <c r="C462" s="5">
        <v>1.10833812675621</v>
      </c>
      <c r="D462" s="2">
        <v>1.8501836940849599E-3</v>
      </c>
      <c r="E462" s="8">
        <v>3.6004029003199302E-2</v>
      </c>
    </row>
    <row r="463" spans="1:5" x14ac:dyDescent="0.25">
      <c r="A463" s="1" t="s">
        <v>1216</v>
      </c>
      <c r="B463" s="1" t="str">
        <f>HYPERLINK("http://www.ncbi.nlm.nih.gov/entrez/query.fcgi?cmd=search&amp;db=gene&amp;term=56220","56220")</f>
        <v>56220</v>
      </c>
      <c r="C463" s="5">
        <v>1.1083034511747301</v>
      </c>
      <c r="D463" s="2">
        <v>7.5978367023803502E-3</v>
      </c>
      <c r="E463" s="8">
        <v>7.0754596898879002E-2</v>
      </c>
    </row>
    <row r="464" spans="1:5" x14ac:dyDescent="0.25">
      <c r="A464" s="1" t="s">
        <v>422</v>
      </c>
      <c r="B464" s="1" t="str">
        <f>HYPERLINK("http://www.ncbi.nlm.nih.gov/entrez/query.fcgi?cmd=search&amp;db=gene&amp;term=14456","14456")</f>
        <v>14456</v>
      </c>
      <c r="C464" s="5">
        <v>1.1080348062193</v>
      </c>
      <c r="D464" s="2">
        <v>9.22950824259416E-4</v>
      </c>
      <c r="E464" s="8">
        <v>2.4752986215258E-2</v>
      </c>
    </row>
    <row r="465" spans="1:5" x14ac:dyDescent="0.25">
      <c r="A465" s="1" t="s">
        <v>1289</v>
      </c>
      <c r="B465" s="1" t="str">
        <f>HYPERLINK("http://www.ncbi.nlm.nih.gov/entrez/query.fcgi?cmd=search&amp;db=gene&amp;term=68058","68058")</f>
        <v>68058</v>
      </c>
      <c r="C465" s="5">
        <v>1.1078294860822899</v>
      </c>
      <c r="D465" s="2">
        <v>8.6669183439307407E-3</v>
      </c>
      <c r="E465" s="8">
        <v>7.6162864760895399E-2</v>
      </c>
    </row>
    <row r="466" spans="1:5" x14ac:dyDescent="0.25">
      <c r="A466" s="1" t="s">
        <v>332</v>
      </c>
      <c r="B466" s="1" t="str">
        <f>HYPERLINK("http://www.ncbi.nlm.nih.gov/entrez/query.fcgi?cmd=search&amp;db=gene&amp;term=216825","216825")</f>
        <v>216825</v>
      </c>
      <c r="C466" s="5">
        <v>1.1067040594061801</v>
      </c>
      <c r="D466" s="2">
        <v>5.6136545228047097E-4</v>
      </c>
      <c r="E466" s="8">
        <v>1.91038611576353E-2</v>
      </c>
    </row>
    <row r="467" spans="1:5" x14ac:dyDescent="0.25">
      <c r="A467" s="1" t="s">
        <v>908</v>
      </c>
      <c r="B467" s="1" t="str">
        <f>HYPERLINK("http://www.ncbi.nlm.nih.gov/entrez/query.fcgi?cmd=search&amp;db=gene&amp;term=16210","16210")</f>
        <v>16210</v>
      </c>
      <c r="C467" s="5">
        <v>1.10663127641964</v>
      </c>
      <c r="D467" s="2">
        <v>4.1839680740793899E-3</v>
      </c>
      <c r="E467" s="8">
        <v>5.2161704938235597E-2</v>
      </c>
    </row>
    <row r="468" spans="1:5" x14ac:dyDescent="0.25">
      <c r="A468" s="1" t="s">
        <v>851</v>
      </c>
      <c r="B468" s="1" t="str">
        <f>HYPERLINK("http://www.ncbi.nlm.nih.gov/entrez/query.fcgi?cmd=search&amp;db=gene&amp;term=29869","29869")</f>
        <v>29869</v>
      </c>
      <c r="C468" s="5">
        <v>1.10659659240866</v>
      </c>
      <c r="D468" s="2">
        <v>3.7448141278946202E-3</v>
      </c>
      <c r="E468" s="8">
        <v>4.9799872481927202E-2</v>
      </c>
    </row>
    <row r="469" spans="1:5" x14ac:dyDescent="0.25">
      <c r="A469" s="1" t="s">
        <v>975</v>
      </c>
      <c r="B469" s="1" t="str">
        <f>HYPERLINK("http://www.ncbi.nlm.nih.gov/entrez/query.fcgi?cmd=search&amp;db=gene&amp;term=28199","28199")</f>
        <v>28199</v>
      </c>
      <c r="C469" s="5">
        <v>1.1060814927940801</v>
      </c>
      <c r="D469" s="2">
        <v>4.8195194565245902E-3</v>
      </c>
      <c r="E469" s="8">
        <v>5.5964674560604499E-2</v>
      </c>
    </row>
    <row r="470" spans="1:5" x14ac:dyDescent="0.25">
      <c r="A470" s="1" t="s">
        <v>1000</v>
      </c>
      <c r="B470" s="1" t="str">
        <f>HYPERLINK("http://www.ncbi.nlm.nih.gov/entrez/query.fcgi?cmd=search&amp;db=gene&amp;term=94178","94178")</f>
        <v>94178</v>
      </c>
      <c r="C470" s="5">
        <v>1.1059843912415099</v>
      </c>
      <c r="D470" s="2">
        <v>5.1284261059225704E-3</v>
      </c>
      <c r="E470" s="8">
        <v>5.8065903663419301E-2</v>
      </c>
    </row>
    <row r="471" spans="1:5" x14ac:dyDescent="0.25">
      <c r="A471" s="1" t="s">
        <v>464</v>
      </c>
      <c r="B471" s="1" t="str">
        <f>HYPERLINK("http://www.ncbi.nlm.nih.gov/entrez/query.fcgi?cmd=search&amp;db=gene&amp;term=213056","213056")</f>
        <v>213056</v>
      </c>
      <c r="C471" s="5">
        <v>1.10594494209308</v>
      </c>
      <c r="D471" s="2">
        <v>1.1374715208256601E-3</v>
      </c>
      <c r="E471" s="8">
        <v>2.7692325244183701E-2</v>
      </c>
    </row>
    <row r="472" spans="1:5" x14ac:dyDescent="0.25">
      <c r="A472" s="1" t="s">
        <v>1030</v>
      </c>
      <c r="B472" s="1" t="str">
        <f>HYPERLINK("http://www.ncbi.nlm.nih.gov/entrez/query.fcgi?cmd=search&amp;db=gene&amp;term=12349","12349")</f>
        <v>12349</v>
      </c>
      <c r="C472" s="5">
        <v>1.1058289868409099</v>
      </c>
      <c r="D472" s="2">
        <v>5.4949343077797001E-3</v>
      </c>
      <c r="E472" s="8">
        <v>6.0341179459442597E-2</v>
      </c>
    </row>
    <row r="473" spans="1:5" x14ac:dyDescent="0.25">
      <c r="A473" s="1" t="s">
        <v>790</v>
      </c>
      <c r="B473" s="1" t="str">
        <f>HYPERLINK("http://www.ncbi.nlm.nih.gov/entrez/query.fcgi?cmd=search&amp;db=gene&amp;term=100206","100206")</f>
        <v>100206</v>
      </c>
      <c r="C473" s="5">
        <v>1.1057993687871399</v>
      </c>
      <c r="D473" s="2">
        <v>3.28798145120679E-3</v>
      </c>
      <c r="E473" s="8">
        <v>4.6998926371091501E-2</v>
      </c>
    </row>
    <row r="474" spans="1:5" x14ac:dyDescent="0.25">
      <c r="A474" s="1" t="s">
        <v>1332</v>
      </c>
      <c r="B474" s="1" t="str">
        <f>HYPERLINK("http://www.ncbi.nlm.nih.gov/entrez/query.fcgi?cmd=search&amp;db=gene&amp;term=66812","66812")</f>
        <v>66812</v>
      </c>
      <c r="C474" s="5">
        <v>1.10575443591967</v>
      </c>
      <c r="D474" s="2">
        <v>9.3351796712499695E-3</v>
      </c>
      <c r="E474" s="8">
        <v>7.9372501573183804E-2</v>
      </c>
    </row>
    <row r="475" spans="1:5" x14ac:dyDescent="0.25">
      <c r="A475" s="1" t="s">
        <v>1166</v>
      </c>
      <c r="B475" s="1" t="str">
        <f>HYPERLINK("http://www.ncbi.nlm.nih.gov/entrez/query.fcgi?cmd=search&amp;db=gene&amp;term=235469","235469")</f>
        <v>235469</v>
      </c>
      <c r="C475" s="5">
        <v>1.1053819256585999</v>
      </c>
      <c r="D475" s="2">
        <v>6.97070143077294E-3</v>
      </c>
      <c r="E475" s="8">
        <v>6.7707760160067701E-2</v>
      </c>
    </row>
    <row r="476" spans="1:5" x14ac:dyDescent="0.25">
      <c r="A476" s="1" t="s">
        <v>1242</v>
      </c>
      <c r="B476" s="1" t="str">
        <f>HYPERLINK("http://www.ncbi.nlm.nih.gov/entrez/query.fcgi?cmd=search&amp;db=gene&amp;term=13482","13482")</f>
        <v>13482</v>
      </c>
      <c r="C476" s="5">
        <v>1.1051957325369799</v>
      </c>
      <c r="D476" s="2">
        <v>7.9303817114311208E-3</v>
      </c>
      <c r="E476" s="8">
        <v>7.2281115587365205E-2</v>
      </c>
    </row>
    <row r="477" spans="1:5" x14ac:dyDescent="0.25">
      <c r="A477" s="1" t="s">
        <v>1318</v>
      </c>
      <c r="B477" s="1" t="str">
        <f>HYPERLINK("http://www.ncbi.nlm.nih.gov/entrez/query.fcgi?cmd=search&amp;db=gene&amp;term=238247","238247")</f>
        <v>238247</v>
      </c>
      <c r="C477" s="5">
        <v>1.10510900254483</v>
      </c>
      <c r="D477" s="2">
        <v>9.0775363880353198E-3</v>
      </c>
      <c r="E477" s="8">
        <v>7.7990405947115607E-2</v>
      </c>
    </row>
    <row r="478" spans="1:5" x14ac:dyDescent="0.25">
      <c r="A478" s="1" t="s">
        <v>370</v>
      </c>
      <c r="B478" s="1" t="str">
        <f>HYPERLINK("http://www.ncbi.nlm.nih.gov/entrez/query.fcgi?cmd=search&amp;db=gene&amp;term=73178","73178")</f>
        <v>73178</v>
      </c>
      <c r="C478" s="5">
        <v>1.1048669734252801</v>
      </c>
      <c r="D478" s="2">
        <v>6.9181125973605305E-4</v>
      </c>
      <c r="E478" s="8">
        <v>2.11393857967371E-2</v>
      </c>
    </row>
    <row r="479" spans="1:5" x14ac:dyDescent="0.25">
      <c r="A479" s="1" t="s">
        <v>568</v>
      </c>
      <c r="B479" s="1" t="str">
        <f>HYPERLINK("http://www.ncbi.nlm.nih.gov/entrez/query.fcgi?cmd=search&amp;db=gene&amp;term=212880","212880")</f>
        <v>212880</v>
      </c>
      <c r="C479" s="5">
        <v>1.1044304041094799</v>
      </c>
      <c r="D479" s="2">
        <v>1.7858483288670801E-3</v>
      </c>
      <c r="E479" s="8">
        <v>3.5544673109434398E-2</v>
      </c>
    </row>
    <row r="480" spans="1:5" x14ac:dyDescent="0.25">
      <c r="A480" s="1" t="s">
        <v>471</v>
      </c>
      <c r="B480" s="1" t="str">
        <f>HYPERLINK("http://www.ncbi.nlm.nih.gov/entrez/query.fcgi?cmd=search&amp;db=gene&amp;term=100756","100756")</f>
        <v>100756</v>
      </c>
      <c r="C480" s="5">
        <v>1.1041044967287501</v>
      </c>
      <c r="D480" s="2">
        <v>1.18699698841818E-3</v>
      </c>
      <c r="E480" s="8">
        <v>2.84703813793948E-2</v>
      </c>
    </row>
    <row r="481" spans="1:5" x14ac:dyDescent="0.25">
      <c r="A481" s="1" t="s">
        <v>313</v>
      </c>
      <c r="B481" s="1" t="str">
        <f>HYPERLINK("http://www.ncbi.nlm.nih.gov/entrez/query.fcgi?cmd=search&amp;db=gene&amp;term=68795","68795")</f>
        <v>68795</v>
      </c>
      <c r="C481" s="5">
        <v>1.1040771618490699</v>
      </c>
      <c r="D481" s="2">
        <v>4.8180336052716698E-4</v>
      </c>
      <c r="E481" s="8">
        <v>1.7407843965376001E-2</v>
      </c>
    </row>
    <row r="482" spans="1:5" x14ac:dyDescent="0.25">
      <c r="A482" s="1" t="s">
        <v>372</v>
      </c>
      <c r="B482" s="1" t="str">
        <f>HYPERLINK("http://www.ncbi.nlm.nih.gov/entrez/query.fcgi?cmd=search&amp;db=gene&amp;term=240028","240028")</f>
        <v>240028</v>
      </c>
      <c r="C482" s="5">
        <v>1.10391627356406</v>
      </c>
      <c r="D482" s="2">
        <v>6.9501853726050599E-4</v>
      </c>
      <c r="E482" s="8">
        <v>2.11393857967371E-2</v>
      </c>
    </row>
    <row r="483" spans="1:5" x14ac:dyDescent="0.25">
      <c r="A483" s="1" t="s">
        <v>655</v>
      </c>
      <c r="B483" s="1" t="str">
        <f>HYPERLINK("http://www.ncbi.nlm.nih.gov/entrez/query.fcgi?cmd=search&amp;db=gene&amp;term=56174","56174")</f>
        <v>56174</v>
      </c>
      <c r="C483" s="5">
        <v>1.1036189693557801</v>
      </c>
      <c r="D483" s="2">
        <v>2.2878227966471902E-3</v>
      </c>
      <c r="E483" s="8">
        <v>3.9460653686036198E-2</v>
      </c>
    </row>
    <row r="484" spans="1:5" x14ac:dyDescent="0.25">
      <c r="A484" s="1" t="s">
        <v>488</v>
      </c>
      <c r="B484" s="1" t="str">
        <f>HYPERLINK("http://www.ncbi.nlm.nih.gov/entrez/query.fcgi?cmd=search&amp;db=gene&amp;term=53611","53611")</f>
        <v>53611</v>
      </c>
      <c r="C484" s="5">
        <v>1.10345025749839</v>
      </c>
      <c r="D484" s="2">
        <v>1.2660930723718E-3</v>
      </c>
      <c r="E484" s="8">
        <v>2.9313951228297701E-2</v>
      </c>
    </row>
    <row r="485" spans="1:5" x14ac:dyDescent="0.25">
      <c r="A485" s="1" t="s">
        <v>1248</v>
      </c>
      <c r="B485" s="1" t="str">
        <f>HYPERLINK("http://www.ncbi.nlm.nih.gov/entrez/query.fcgi?cmd=search&amp;db=gene&amp;term=225326","225326")</f>
        <v>225326</v>
      </c>
      <c r="C485" s="5">
        <v>1.1034317017166799</v>
      </c>
      <c r="D485" s="2">
        <v>8.0168910924691694E-3</v>
      </c>
      <c r="E485" s="8">
        <v>7.2761355203068298E-2</v>
      </c>
    </row>
    <row r="486" spans="1:5" x14ac:dyDescent="0.25">
      <c r="A486" s="1" t="s">
        <v>510</v>
      </c>
      <c r="B486" s="1" t="str">
        <f>HYPERLINK("http://www.ncbi.nlm.nih.gov/entrez/query.fcgi?cmd=search&amp;db=gene&amp;term=14389","14389")</f>
        <v>14389</v>
      </c>
      <c r="C486" s="5">
        <v>1.1031707766009999</v>
      </c>
      <c r="D486" s="2">
        <v>1.4248527424442999E-3</v>
      </c>
      <c r="E486" s="8">
        <v>3.1572198901025597E-2</v>
      </c>
    </row>
    <row r="487" spans="1:5" x14ac:dyDescent="0.25">
      <c r="A487" s="1" t="s">
        <v>1130</v>
      </c>
      <c r="B487" s="1" t="str">
        <f>HYPERLINK("http://www.ncbi.nlm.nih.gov/entrez/query.fcgi?cmd=search&amp;db=gene&amp;term=19655","19655")</f>
        <v>19655</v>
      </c>
      <c r="C487" s="5">
        <v>1.1030842330952599</v>
      </c>
      <c r="D487" s="2">
        <v>6.6353352822892103E-3</v>
      </c>
      <c r="E487" s="8">
        <v>6.6499940116358694E-2</v>
      </c>
    </row>
    <row r="488" spans="1:5" x14ac:dyDescent="0.25">
      <c r="A488" s="1" t="s">
        <v>789</v>
      </c>
      <c r="B488" s="1" t="str">
        <f>HYPERLINK("http://www.ncbi.nlm.nih.gov/entrez/query.fcgi?cmd=search&amp;db=gene&amp;term=55934","55934")</f>
        <v>55934</v>
      </c>
      <c r="C488" s="5">
        <v>1.1030426376007101</v>
      </c>
      <c r="D488" s="2">
        <v>3.2707065296131402E-3</v>
      </c>
      <c r="E488" s="8">
        <v>4.6910482828518597E-2</v>
      </c>
    </row>
    <row r="489" spans="1:5" x14ac:dyDescent="0.25">
      <c r="A489" s="1" t="s">
        <v>904</v>
      </c>
      <c r="B489" s="1" t="str">
        <f>HYPERLINK("http://www.ncbi.nlm.nih.gov/entrez/query.fcgi?cmd=search&amp;db=gene&amp;term=50753","50753")</f>
        <v>50753</v>
      </c>
      <c r="C489" s="5">
        <v>1.10277214047432</v>
      </c>
      <c r="D489" s="2">
        <v>4.1552782828380196E-3</v>
      </c>
      <c r="E489" s="8">
        <v>5.2032743467023197E-2</v>
      </c>
    </row>
    <row r="490" spans="1:5" x14ac:dyDescent="0.25">
      <c r="A490" s="1" t="s">
        <v>1110</v>
      </c>
      <c r="B490" s="1" t="str">
        <f>HYPERLINK("http://www.ncbi.nlm.nih.gov/entrez/query.fcgi?cmd=search&amp;db=gene&amp;term=76608","76608")</f>
        <v>76608</v>
      </c>
      <c r="C490" s="5">
        <v>1.1024073956712299</v>
      </c>
      <c r="D490" s="2">
        <v>6.37522351369069E-3</v>
      </c>
      <c r="E490" s="8">
        <v>6.4990076410257697E-2</v>
      </c>
    </row>
    <row r="491" spans="1:5" x14ac:dyDescent="0.25">
      <c r="A491" s="1" t="s">
        <v>1298</v>
      </c>
      <c r="B491" s="1" t="str">
        <f>HYPERLINK("http://www.ncbi.nlm.nih.gov/entrez/query.fcgi?cmd=search&amp;db=gene&amp;term=50766","50766")</f>
        <v>50766</v>
      </c>
      <c r="C491" s="5">
        <v>1.10206461297359</v>
      </c>
      <c r="D491" s="2">
        <v>8.7946836084271708E-3</v>
      </c>
      <c r="E491" s="8">
        <v>7.6685113706680699E-2</v>
      </c>
    </row>
    <row r="492" spans="1:5" x14ac:dyDescent="0.25">
      <c r="A492" s="1" t="s">
        <v>1265</v>
      </c>
      <c r="B492" s="1" t="str">
        <f>HYPERLINK("http://www.ncbi.nlm.nih.gov/entrez/query.fcgi?cmd=search&amp;db=gene&amp;term=381510","381510")</f>
        <v>381510</v>
      </c>
      <c r="C492" s="5">
        <v>1.10198953639509</v>
      </c>
      <c r="D492" s="2">
        <v>8.3364246076973493E-3</v>
      </c>
      <c r="E492" s="8">
        <v>7.4646254386181804E-2</v>
      </c>
    </row>
    <row r="493" spans="1:5" x14ac:dyDescent="0.25">
      <c r="A493" s="1" t="s">
        <v>922</v>
      </c>
      <c r="B493" s="1" t="str">
        <f>HYPERLINK("http://www.ncbi.nlm.nih.gov/entrez/query.fcgi?cmd=search&amp;db=gene&amp;term=68682","68682")</f>
        <v>68682</v>
      </c>
      <c r="C493" s="5">
        <v>1.10173473823052</v>
      </c>
      <c r="D493" s="2">
        <v>4.3540991883444001E-3</v>
      </c>
      <c r="E493" s="8">
        <v>5.3427036055272097E-2</v>
      </c>
    </row>
    <row r="494" spans="1:5" x14ac:dyDescent="0.25">
      <c r="A494" s="1" t="s">
        <v>509</v>
      </c>
      <c r="B494" s="1" t="str">
        <f>HYPERLINK("http://www.ncbi.nlm.nih.gov/entrez/query.fcgi?cmd=search&amp;db=gene&amp;term=14151","14151")</f>
        <v>14151</v>
      </c>
      <c r="C494" s="5">
        <v>1.1015460255530301</v>
      </c>
      <c r="D494" s="2">
        <v>1.4160073380278201E-3</v>
      </c>
      <c r="E494" s="8">
        <v>3.1437602060642597E-2</v>
      </c>
    </row>
    <row r="495" spans="1:5" x14ac:dyDescent="0.25">
      <c r="A495" s="1" t="s">
        <v>901</v>
      </c>
      <c r="B495" s="1" t="str">
        <f>HYPERLINK("http://www.ncbi.nlm.nih.gov/entrez/query.fcgi?cmd=search&amp;db=gene&amp;term=106064","106064")</f>
        <v>106064</v>
      </c>
      <c r="C495" s="5">
        <v>1.1015131842633701</v>
      </c>
      <c r="D495" s="2">
        <v>4.1295323244658899E-3</v>
      </c>
      <c r="E495" s="8">
        <v>5.18659104387948E-2</v>
      </c>
    </row>
    <row r="496" spans="1:5" x14ac:dyDescent="0.25">
      <c r="A496" s="1" t="s">
        <v>1202</v>
      </c>
      <c r="B496" s="1" t="str">
        <f>HYPERLINK("http://www.ncbi.nlm.nih.gov/entrez/query.fcgi?cmd=search&amp;db=gene&amp;term=77591","77591")</f>
        <v>77591</v>
      </c>
      <c r="C496" s="5">
        <v>1.10140120147042</v>
      </c>
      <c r="D496" s="2">
        <v>7.4397357298512396E-3</v>
      </c>
      <c r="E496" s="8">
        <v>7.00907551673354E-2</v>
      </c>
    </row>
    <row r="497" spans="1:5" x14ac:dyDescent="0.25">
      <c r="A497" s="1" t="s">
        <v>826</v>
      </c>
      <c r="B497" s="1" t="str">
        <f>HYPERLINK("http://www.ncbi.nlm.nih.gov/entrez/query.fcgi?cmd=search&amp;db=gene&amp;term=78757","78757")</f>
        <v>78757</v>
      </c>
      <c r="C497" s="5">
        <v>1.1012250459756301</v>
      </c>
      <c r="D497" s="2">
        <v>3.5099741409963E-3</v>
      </c>
      <c r="E497" s="8">
        <v>4.8092614607867998E-2</v>
      </c>
    </row>
    <row r="498" spans="1:5" x14ac:dyDescent="0.25">
      <c r="A498" s="1" t="s">
        <v>1225</v>
      </c>
      <c r="B498" s="1" t="str">
        <f>HYPERLINK("http://www.ncbi.nlm.nih.gov/entrez/query.fcgi?cmd=search&amp;db=gene&amp;term=207596","207596")</f>
        <v>207596</v>
      </c>
      <c r="C498" s="5">
        <v>1.1008678433347301</v>
      </c>
      <c r="D498" s="2">
        <v>7.7360451712769097E-3</v>
      </c>
      <c r="E498" s="8">
        <v>7.1528520591903594E-2</v>
      </c>
    </row>
    <row r="499" spans="1:5" x14ac:dyDescent="0.25">
      <c r="A499" s="1" t="s">
        <v>549</v>
      </c>
      <c r="B499" s="1" t="str">
        <f>HYPERLINK("http://www.ncbi.nlm.nih.gov/entrez/query.fcgi?cmd=search&amp;db=gene&amp;term=16151","16151")</f>
        <v>16151</v>
      </c>
      <c r="C499" s="5">
        <v>1.1003630781923399</v>
      </c>
      <c r="D499" s="2">
        <v>1.69605929926409E-3</v>
      </c>
      <c r="E499" s="8">
        <v>3.4921608726793799E-2</v>
      </c>
    </row>
    <row r="500" spans="1:5" x14ac:dyDescent="0.25">
      <c r="A500" s="1" t="s">
        <v>366</v>
      </c>
      <c r="B500" s="1" t="str">
        <f>HYPERLINK("http://www.ncbi.nlm.nih.gov/entrez/query.fcgi?cmd=search&amp;db=gene&amp;term=76804","76804")</f>
        <v>76804</v>
      </c>
      <c r="C500" s="5">
        <v>1.10030612671421</v>
      </c>
      <c r="D500" s="2">
        <v>6.6317294424145202E-4</v>
      </c>
      <c r="E500" s="8">
        <v>2.05005514793739E-2</v>
      </c>
    </row>
    <row r="501" spans="1:5" x14ac:dyDescent="0.25">
      <c r="A501" s="1" t="s">
        <v>807</v>
      </c>
      <c r="B501" s="1" t="str">
        <f>HYPERLINK("http://www.ncbi.nlm.nih.gov/entrez/query.fcgi?cmd=search&amp;db=gene&amp;term=19338","19338")</f>
        <v>19338</v>
      </c>
      <c r="C501" s="5">
        <v>1.1002506724679899</v>
      </c>
      <c r="D501" s="2">
        <v>3.3885018123078802E-3</v>
      </c>
      <c r="E501" s="8">
        <v>4.74922820405747E-2</v>
      </c>
    </row>
    <row r="502" spans="1:5" x14ac:dyDescent="0.25">
      <c r="A502" s="1" t="s">
        <v>1309</v>
      </c>
      <c r="B502" s="1" t="str">
        <f>HYPERLINK("http://www.ncbi.nlm.nih.gov/entrez/query.fcgi?cmd=search&amp;db=gene&amp;term=66894","66894")</f>
        <v>66894</v>
      </c>
      <c r="C502" s="5">
        <v>1.09997886183885</v>
      </c>
      <c r="D502" s="2">
        <v>8.9765640072749803E-3</v>
      </c>
      <c r="E502" s="8">
        <v>7.7680542296356306E-2</v>
      </c>
    </row>
    <row r="503" spans="1:5" x14ac:dyDescent="0.25">
      <c r="A503" s="1" t="s">
        <v>1296</v>
      </c>
      <c r="B503" s="1" t="str">
        <f>HYPERLINK("http://www.ncbi.nlm.nih.gov/entrez/query.fcgi?cmd=search&amp;db=gene&amp;term=75764","75764")</f>
        <v>75764</v>
      </c>
      <c r="C503" s="5">
        <v>1.09953858159923</v>
      </c>
      <c r="D503" s="2">
        <v>8.7781804243474097E-3</v>
      </c>
      <c r="E503" s="8">
        <v>7.6670435236330797E-2</v>
      </c>
    </row>
    <row r="504" spans="1:5" x14ac:dyDescent="0.25">
      <c r="A504" s="1" t="s">
        <v>917</v>
      </c>
      <c r="B504" s="1" t="str">
        <f>HYPERLINK("http://www.ncbi.nlm.nih.gov/entrez/query.fcgi?cmd=search&amp;db=gene&amp;term=227612","227612")</f>
        <v>227612</v>
      </c>
      <c r="C504" s="5">
        <v>1.0995200478715299</v>
      </c>
      <c r="D504" s="2">
        <v>4.2800065151356002E-3</v>
      </c>
      <c r="E504" s="8">
        <v>5.2836461785605797E-2</v>
      </c>
    </row>
    <row r="505" spans="1:5" x14ac:dyDescent="0.25">
      <c r="A505" s="1" t="s">
        <v>1137</v>
      </c>
      <c r="B505" s="1" t="str">
        <f>HYPERLINK("http://www.ncbi.nlm.nih.gov/entrez/query.fcgi?cmd=search&amp;db=gene&amp;term=66395","66395")</f>
        <v>66395</v>
      </c>
      <c r="C505" s="5">
        <v>1.09924927206196</v>
      </c>
      <c r="D505" s="2">
        <v>6.68333656385167E-3</v>
      </c>
      <c r="E505" s="8">
        <v>6.6569365353465304E-2</v>
      </c>
    </row>
    <row r="506" spans="1:5" x14ac:dyDescent="0.25">
      <c r="A506" s="1" t="s">
        <v>719</v>
      </c>
      <c r="B506" s="1" t="str">
        <f>HYPERLINK("http://www.ncbi.nlm.nih.gov/entrez/query.fcgi?cmd=search&amp;db=gene&amp;term=66482","66482")</f>
        <v>66482</v>
      </c>
      <c r="C506" s="5">
        <v>1.09909398688502</v>
      </c>
      <c r="D506" s="2">
        <v>2.7280296822402802E-3</v>
      </c>
      <c r="E506" s="8">
        <v>4.2925795530977098E-2</v>
      </c>
    </row>
    <row r="507" spans="1:5" x14ac:dyDescent="0.25">
      <c r="A507" s="1" t="s">
        <v>698</v>
      </c>
      <c r="B507" s="1" t="str">
        <f>HYPERLINK("http://www.ncbi.nlm.nih.gov/entrez/query.fcgi?cmd=search&amp;db=gene&amp;term=211922","211922")</f>
        <v>211922</v>
      </c>
      <c r="C507" s="5">
        <v>1.0984207631013001</v>
      </c>
      <c r="D507" s="2">
        <v>2.55021367411068E-3</v>
      </c>
      <c r="E507" s="8">
        <v>4.1331706670823497E-2</v>
      </c>
    </row>
    <row r="508" spans="1:5" x14ac:dyDescent="0.25">
      <c r="A508" s="1" t="s">
        <v>699</v>
      </c>
      <c r="B508" s="1" t="str">
        <f>HYPERLINK("http://www.ncbi.nlm.nih.gov/entrez/query.fcgi?cmd=search&amp;db=gene&amp;term=218832","218832")</f>
        <v>218832</v>
      </c>
      <c r="C508" s="5">
        <v>1.0982407625561199</v>
      </c>
      <c r="D508" s="2">
        <v>2.5543596753019298E-3</v>
      </c>
      <c r="E508" s="8">
        <v>4.1339844631210799E-2</v>
      </c>
    </row>
    <row r="509" spans="1:5" x14ac:dyDescent="0.25">
      <c r="A509" s="1" t="s">
        <v>951</v>
      </c>
      <c r="B509" s="1" t="str">
        <f>HYPERLINK("http://www.ncbi.nlm.nih.gov/entrez/query.fcgi?cmd=search&amp;db=gene&amp;term=71772","71772")</f>
        <v>71772</v>
      </c>
      <c r="C509" s="5">
        <v>1.09798173260923</v>
      </c>
      <c r="D509" s="2">
        <v>4.65434449962832E-3</v>
      </c>
      <c r="E509" s="8">
        <v>5.5379628611894403E-2</v>
      </c>
    </row>
    <row r="510" spans="1:5" x14ac:dyDescent="0.25">
      <c r="A510" s="1" t="s">
        <v>1024</v>
      </c>
      <c r="B510" s="1" t="str">
        <f>HYPERLINK("http://www.ncbi.nlm.nih.gov/entrez/query.fcgi?cmd=search&amp;db=gene&amp;term=13511","13511")</f>
        <v>13511</v>
      </c>
      <c r="C510" s="5">
        <v>1.09779084090465</v>
      </c>
      <c r="D510" s="2">
        <v>5.4033281519996201E-3</v>
      </c>
      <c r="E510" s="8">
        <v>5.9747369782912202E-2</v>
      </c>
    </row>
    <row r="511" spans="1:5" x14ac:dyDescent="0.25">
      <c r="A511" s="1" t="s">
        <v>703</v>
      </c>
      <c r="B511" s="1" t="str">
        <f>HYPERLINK("http://www.ncbi.nlm.nih.gov/entrez/query.fcgi?cmd=search&amp;db=gene&amp;term=228140","228140")</f>
        <v>228140</v>
      </c>
      <c r="C511" s="5">
        <v>1.09737422259422</v>
      </c>
      <c r="D511" s="2">
        <v>2.58301269183647E-3</v>
      </c>
      <c r="E511" s="8">
        <v>4.1566382680574498E-2</v>
      </c>
    </row>
    <row r="512" spans="1:5" x14ac:dyDescent="0.25">
      <c r="A512" s="1" t="s">
        <v>1001</v>
      </c>
      <c r="B512" s="1" t="str">
        <f>HYPERLINK("http://www.ncbi.nlm.nih.gov/entrez/query.fcgi?cmd=search&amp;db=gene&amp;term=236511","236511")</f>
        <v>236511</v>
      </c>
      <c r="C512" s="5">
        <v>1.09724930201335</v>
      </c>
      <c r="D512" s="2">
        <v>5.1460648406700402E-3</v>
      </c>
      <c r="E512" s="8">
        <v>5.8207524485045299E-2</v>
      </c>
    </row>
    <row r="513" spans="1:5" x14ac:dyDescent="0.25">
      <c r="A513" s="1" t="s">
        <v>1017</v>
      </c>
      <c r="B513" s="1" t="str">
        <f>HYPERLINK("http://www.ncbi.nlm.nih.gov/entrez/query.fcgi?cmd=search&amp;db=gene&amp;term=93871","93871")</f>
        <v>93871</v>
      </c>
      <c r="C513" s="5">
        <v>1.0969773560551099</v>
      </c>
      <c r="D513" s="2">
        <v>5.3715780143153103E-3</v>
      </c>
      <c r="E513" s="8">
        <v>5.9747369782912202E-2</v>
      </c>
    </row>
    <row r="514" spans="1:5" x14ac:dyDescent="0.25">
      <c r="A514" s="1" t="s">
        <v>746</v>
      </c>
      <c r="B514" s="1" t="str">
        <f>HYPERLINK("http://www.ncbi.nlm.nih.gov/entrez/query.fcgi?cmd=search&amp;db=gene&amp;term=320713","320713")</f>
        <v>320713</v>
      </c>
      <c r="C514" s="5">
        <v>1.09690694671787</v>
      </c>
      <c r="D514" s="2">
        <v>2.9639417728399798E-3</v>
      </c>
      <c r="E514" s="8">
        <v>4.4915596826361398E-2</v>
      </c>
    </row>
    <row r="515" spans="1:5" x14ac:dyDescent="0.25">
      <c r="A515" s="1" t="s">
        <v>1272</v>
      </c>
      <c r="B515" s="1" t="str">
        <f>HYPERLINK("http://www.ncbi.nlm.nih.gov/entrez/query.fcgi?cmd=search&amp;db=gene&amp;term=209018","209018")</f>
        <v>209018</v>
      </c>
      <c r="C515" s="5">
        <v>1.09690372927522</v>
      </c>
      <c r="D515" s="2">
        <v>8.4193778241492493E-3</v>
      </c>
      <c r="E515" s="8">
        <v>7.4974811001537606E-2</v>
      </c>
    </row>
    <row r="516" spans="1:5" x14ac:dyDescent="0.25">
      <c r="A516" s="1" t="s">
        <v>808</v>
      </c>
      <c r="B516" s="1" t="str">
        <f>HYPERLINK("http://www.ncbi.nlm.nih.gov/entrez/query.fcgi?cmd=search&amp;db=gene&amp;term=320267","320267")</f>
        <v>320267</v>
      </c>
      <c r="C516" s="5">
        <v>1.0964767323990801</v>
      </c>
      <c r="D516" s="2">
        <v>3.3908083866718299E-3</v>
      </c>
      <c r="E516" s="8">
        <v>4.74922820405747E-2</v>
      </c>
    </row>
    <row r="517" spans="1:5" x14ac:dyDescent="0.25">
      <c r="A517" s="1" t="s">
        <v>559</v>
      </c>
      <c r="B517" s="1" t="str">
        <f>HYPERLINK("http://www.ncbi.nlm.nih.gov/entrez/query.fcgi?cmd=search&amp;db=gene&amp;term=101985","101985")</f>
        <v>101985</v>
      </c>
      <c r="C517" s="5">
        <v>1.09632284132347</v>
      </c>
      <c r="D517" s="2">
        <v>1.7568062479258501E-3</v>
      </c>
      <c r="E517" s="8">
        <v>3.5501482534825497E-2</v>
      </c>
    </row>
    <row r="518" spans="1:5" x14ac:dyDescent="0.25">
      <c r="A518" s="1" t="s">
        <v>1209</v>
      </c>
      <c r="B518" s="1" t="str">
        <f>HYPERLINK("http://www.ncbi.nlm.nih.gov/entrez/query.fcgi?cmd=search&amp;db=gene&amp;term=66251","66251")</f>
        <v>66251</v>
      </c>
      <c r="C518" s="5">
        <v>1.0958556014791401</v>
      </c>
      <c r="D518" s="2">
        <v>7.5355623374166996E-3</v>
      </c>
      <c r="E518" s="8">
        <v>7.0406013462162298E-2</v>
      </c>
    </row>
    <row r="519" spans="1:5" x14ac:dyDescent="0.25">
      <c r="A519" s="1" t="s">
        <v>491</v>
      </c>
      <c r="B519" s="1" t="str">
        <f>HYPERLINK("http://www.ncbi.nlm.nih.gov/entrez/query.fcgi?cmd=search&amp;db=gene&amp;term=75965","75965")</f>
        <v>75965</v>
      </c>
      <c r="C519" s="5">
        <v>1.0954655904092301</v>
      </c>
      <c r="D519" s="2">
        <v>1.28350844861114E-3</v>
      </c>
      <c r="E519" s="8">
        <v>2.9536336076159499E-2</v>
      </c>
    </row>
    <row r="520" spans="1:5" x14ac:dyDescent="0.25">
      <c r="A520" s="1" t="s">
        <v>462</v>
      </c>
      <c r="B520" s="1" t="str">
        <f>HYPERLINK("http://www.ncbi.nlm.nih.gov/entrez/query.fcgi?cmd=search&amp;db=gene&amp;term=218460","218460")</f>
        <v>218460</v>
      </c>
      <c r="C520" s="5">
        <v>1.09530060531482</v>
      </c>
      <c r="D520" s="2">
        <v>1.12983839529579E-3</v>
      </c>
      <c r="E520" s="8">
        <v>2.7599437703729999E-2</v>
      </c>
    </row>
    <row r="521" spans="1:5" x14ac:dyDescent="0.25">
      <c r="A521" s="1" t="s">
        <v>219</v>
      </c>
      <c r="B521" s="1" t="str">
        <f>HYPERLINK("http://www.ncbi.nlm.nih.gov/entrez/query.fcgi?cmd=search&amp;db=gene&amp;term=66790","66790")</f>
        <v>66790</v>
      </c>
      <c r="C521" s="5">
        <v>1.09510619181303</v>
      </c>
      <c r="D521" s="2">
        <v>2.4745151408156501E-4</v>
      </c>
      <c r="E521" s="8">
        <v>1.2760633727157401E-2</v>
      </c>
    </row>
    <row r="522" spans="1:5" x14ac:dyDescent="0.25">
      <c r="A522" s="1" t="s">
        <v>1013</v>
      </c>
      <c r="B522" s="1" t="str">
        <f>HYPERLINK("http://www.ncbi.nlm.nih.gov/entrez/query.fcgi?cmd=search&amp;db=gene&amp;term=59125","59125")</f>
        <v>59125</v>
      </c>
      <c r="C522" s="5">
        <v>1.0949586709061001</v>
      </c>
      <c r="D522" s="2">
        <v>5.30747255110819E-3</v>
      </c>
      <c r="E522" s="8">
        <v>5.9323466830770902E-2</v>
      </c>
    </row>
    <row r="523" spans="1:5" x14ac:dyDescent="0.25">
      <c r="A523" s="1" t="s">
        <v>661</v>
      </c>
      <c r="B523" s="1" t="str">
        <f>HYPERLINK("http://www.ncbi.nlm.nih.gov/entrez/query.fcgi?cmd=search&amp;db=gene&amp;term=66848","66848")</f>
        <v>66848</v>
      </c>
      <c r="C523" s="5">
        <v>1.09479289828103</v>
      </c>
      <c r="D523" s="2">
        <v>2.31672655711801E-3</v>
      </c>
      <c r="E523" s="8">
        <v>3.95818873282286E-2</v>
      </c>
    </row>
    <row r="524" spans="1:5" x14ac:dyDescent="0.25">
      <c r="A524" s="1" t="s">
        <v>937</v>
      </c>
      <c r="B524" s="1" t="str">
        <f>HYPERLINK("http://www.ncbi.nlm.nih.gov/entrez/query.fcgi?cmd=search&amp;db=gene&amp;term=78266","78266")</f>
        <v>78266</v>
      </c>
      <c r="C524" s="5">
        <v>1.09404049624489</v>
      </c>
      <c r="D524" s="2">
        <v>4.5118387745422001E-3</v>
      </c>
      <c r="E524" s="8">
        <v>5.4503771270687201E-2</v>
      </c>
    </row>
    <row r="525" spans="1:5" x14ac:dyDescent="0.25">
      <c r="A525" s="1" t="s">
        <v>882</v>
      </c>
      <c r="B525" s="1" t="str">
        <f>HYPERLINK("http://www.ncbi.nlm.nih.gov/entrez/query.fcgi?cmd=search&amp;db=gene&amp;term=85029","85029")</f>
        <v>85029</v>
      </c>
      <c r="C525" s="5">
        <v>1.0939870832271099</v>
      </c>
      <c r="D525" s="2">
        <v>3.9956952852584502E-3</v>
      </c>
      <c r="E525" s="8">
        <v>5.1266237426671003E-2</v>
      </c>
    </row>
    <row r="526" spans="1:5" x14ac:dyDescent="0.25">
      <c r="A526" s="1" t="s">
        <v>1240</v>
      </c>
      <c r="B526" s="1" t="str">
        <f>HYPERLINK("http://www.ncbi.nlm.nih.gov/entrez/query.fcgi?cmd=search&amp;db=gene&amp;term=59043","59043")</f>
        <v>59043</v>
      </c>
      <c r="C526" s="5">
        <v>1.0939659400619</v>
      </c>
      <c r="D526" s="2">
        <v>7.9203628874524607E-3</v>
      </c>
      <c r="E526" s="8">
        <v>7.2281115587365205E-2</v>
      </c>
    </row>
    <row r="527" spans="1:5" x14ac:dyDescent="0.25">
      <c r="A527" s="1" t="s">
        <v>788</v>
      </c>
      <c r="B527" s="1" t="str">
        <f>HYPERLINK("http://www.ncbi.nlm.nih.gov/entrez/query.fcgi?cmd=search&amp;db=gene&amp;term=14387","14387")</f>
        <v>14387</v>
      </c>
      <c r="C527" s="5">
        <v>1.0939211177141399</v>
      </c>
      <c r="D527" s="2">
        <v>3.26731991209606E-3</v>
      </c>
      <c r="E527" s="8">
        <v>4.6910482828518597E-2</v>
      </c>
    </row>
    <row r="528" spans="1:5" x14ac:dyDescent="0.25">
      <c r="A528" s="1" t="s">
        <v>785</v>
      </c>
      <c r="B528" s="1" t="str">
        <f>HYPERLINK("http://www.ncbi.nlm.nih.gov/entrez/query.fcgi?cmd=search&amp;db=gene&amp;term=239853","239853")</f>
        <v>239853</v>
      </c>
      <c r="C528" s="5">
        <v>1.0938610556757</v>
      </c>
      <c r="D528" s="2">
        <v>3.2539350730513799E-3</v>
      </c>
      <c r="E528" s="8">
        <v>4.6907140543335502E-2</v>
      </c>
    </row>
    <row r="529" spans="1:5" x14ac:dyDescent="0.25">
      <c r="A529" s="1" t="s">
        <v>662</v>
      </c>
      <c r="B529" s="1" t="str">
        <f>HYPERLINK("http://www.ncbi.nlm.nih.gov/entrez/query.fcgi?cmd=search&amp;db=gene&amp;term=100226","100226")</f>
        <v>100226</v>
      </c>
      <c r="C529" s="5">
        <v>1.0923577916528699</v>
      </c>
      <c r="D529" s="2">
        <v>2.3187663518591298E-3</v>
      </c>
      <c r="E529" s="8">
        <v>3.95818873282286E-2</v>
      </c>
    </row>
    <row r="530" spans="1:5" x14ac:dyDescent="0.25">
      <c r="A530" s="1" t="s">
        <v>878</v>
      </c>
      <c r="B530" s="1" t="str">
        <f>HYPERLINK("http://www.ncbi.nlm.nih.gov/entrez/query.fcgi?cmd=search&amp;db=gene&amp;term=211978","211978")</f>
        <v>211978</v>
      </c>
      <c r="C530" s="5">
        <v>1.09234468821424</v>
      </c>
      <c r="D530" s="2">
        <v>3.9485523553652903E-3</v>
      </c>
      <c r="E530" s="8">
        <v>5.0892695797906E-2</v>
      </c>
    </row>
    <row r="531" spans="1:5" x14ac:dyDescent="0.25">
      <c r="A531" s="1" t="s">
        <v>1266</v>
      </c>
      <c r="B531" s="1" t="str">
        <f>HYPERLINK("http://www.ncbi.nlm.nih.gov/entrez/query.fcgi?cmd=search&amp;db=gene&amp;term=12168","12168")</f>
        <v>12168</v>
      </c>
      <c r="C531" s="5">
        <v>1.09203438551594</v>
      </c>
      <c r="D531" s="2">
        <v>8.3535895221931201E-3</v>
      </c>
      <c r="E531" s="8">
        <v>7.4682088149670298E-2</v>
      </c>
    </row>
    <row r="532" spans="1:5" x14ac:dyDescent="0.25">
      <c r="A532" s="1" t="s">
        <v>1189</v>
      </c>
      <c r="B532" s="1" t="str">
        <f>HYPERLINK("http://www.ncbi.nlm.nih.gov/entrez/query.fcgi?cmd=search&amp;db=gene&amp;term=78796","78796")</f>
        <v>78796</v>
      </c>
      <c r="C532" s="5">
        <v>1.0917468977878899</v>
      </c>
      <c r="D532" s="2">
        <v>7.1904978870402899E-3</v>
      </c>
      <c r="E532" s="8">
        <v>6.8493918080038796E-2</v>
      </c>
    </row>
    <row r="533" spans="1:5" x14ac:dyDescent="0.25">
      <c r="A533" s="1" t="s">
        <v>1352</v>
      </c>
      <c r="B533" s="1" t="str">
        <f>HYPERLINK("http://www.ncbi.nlm.nih.gov/entrez/query.fcgi?cmd=search&amp;db=gene&amp;term=20509","20509")</f>
        <v>20509</v>
      </c>
      <c r="C533" s="5">
        <v>1.09169403987208</v>
      </c>
      <c r="D533" s="2">
        <v>9.7433106011473002E-3</v>
      </c>
      <c r="E533" s="8">
        <v>8.1638062948737794E-2</v>
      </c>
    </row>
    <row r="534" spans="1:5" x14ac:dyDescent="0.25">
      <c r="A534" s="1" t="s">
        <v>1120</v>
      </c>
      <c r="B534" s="1" t="str">
        <f>HYPERLINK("http://www.ncbi.nlm.nih.gov/entrez/query.fcgi?cmd=search&amp;db=gene&amp;term=110094","110094")</f>
        <v>110094</v>
      </c>
      <c r="C534" s="5">
        <v>1.0916362535033299</v>
      </c>
      <c r="D534" s="2">
        <v>6.4734758389128899E-3</v>
      </c>
      <c r="E534" s="8">
        <v>6.5424614646224497E-2</v>
      </c>
    </row>
    <row r="535" spans="1:5" x14ac:dyDescent="0.25">
      <c r="A535" s="1" t="s">
        <v>977</v>
      </c>
      <c r="B535" s="1" t="str">
        <f>HYPERLINK("http://www.ncbi.nlm.nih.gov/entrez/query.fcgi?cmd=search&amp;db=gene&amp;term=19777","19777")</f>
        <v>19777</v>
      </c>
      <c r="C535" s="5">
        <v>1.0910007787162399</v>
      </c>
      <c r="D535" s="2">
        <v>4.8395513450065798E-3</v>
      </c>
      <c r="E535" s="8">
        <v>5.6082481084632103E-2</v>
      </c>
    </row>
    <row r="536" spans="1:5" x14ac:dyDescent="0.25">
      <c r="A536" s="1" t="s">
        <v>1305</v>
      </c>
      <c r="B536" s="1" t="str">
        <f>HYPERLINK("http://www.ncbi.nlm.nih.gov/entrez/query.fcgi?cmd=search&amp;db=gene&amp;term=208440","208440")</f>
        <v>208440</v>
      </c>
      <c r="C536" s="5">
        <v>1.0897309010660301</v>
      </c>
      <c r="D536" s="2">
        <v>8.9304469181654706E-3</v>
      </c>
      <c r="E536" s="8">
        <v>7.75179741416957E-2</v>
      </c>
    </row>
    <row r="537" spans="1:5" x14ac:dyDescent="0.25">
      <c r="A537" s="1" t="s">
        <v>890</v>
      </c>
      <c r="B537" s="1" t="str">
        <f>HYPERLINK("http://www.ncbi.nlm.nih.gov/entrez/query.fcgi?cmd=search&amp;db=gene&amp;term=234664","234664")</f>
        <v>234664</v>
      </c>
      <c r="C537" s="5">
        <v>1.0894826951585199</v>
      </c>
      <c r="D537" s="2">
        <v>4.0490753859430103E-3</v>
      </c>
      <c r="E537" s="8">
        <v>5.1411893962437998E-2</v>
      </c>
    </row>
    <row r="538" spans="1:5" x14ac:dyDescent="0.25">
      <c r="A538" s="1" t="s">
        <v>392</v>
      </c>
      <c r="B538" s="1" t="str">
        <f>HYPERLINK("http://www.ncbi.nlm.nih.gov/entrez/query.fcgi?cmd=search&amp;db=gene&amp;term=227399","227399")</f>
        <v>227399</v>
      </c>
      <c r="C538" s="5">
        <v>1.0893599342090099</v>
      </c>
      <c r="D538" s="2">
        <v>7.7011730974607705E-4</v>
      </c>
      <c r="E538" s="8">
        <v>2.2055016107000398E-2</v>
      </c>
    </row>
    <row r="539" spans="1:5" x14ac:dyDescent="0.25">
      <c r="A539" s="1" t="s">
        <v>455</v>
      </c>
      <c r="B539" s="1" t="str">
        <f>HYPERLINK("http://www.ncbi.nlm.nih.gov/entrez/query.fcgi?cmd=search&amp;db=gene&amp;term=26420","26420")</f>
        <v>26420</v>
      </c>
      <c r="C539" s="5">
        <v>1.0891613609647299</v>
      </c>
      <c r="D539" s="2">
        <v>1.09119630792343E-3</v>
      </c>
      <c r="E539" s="8">
        <v>2.70930355806237E-2</v>
      </c>
    </row>
    <row r="540" spans="1:5" x14ac:dyDescent="0.25">
      <c r="A540" s="1" t="s">
        <v>1176</v>
      </c>
      <c r="B540" s="1" t="str">
        <f>HYPERLINK("http://www.ncbi.nlm.nih.gov/entrez/query.fcgi?cmd=search&amp;db=gene&amp;term=74414","74414")</f>
        <v>74414</v>
      </c>
      <c r="C540" s="5">
        <v>1.08904629014277</v>
      </c>
      <c r="D540" s="2">
        <v>7.0905048058416097E-3</v>
      </c>
      <c r="E540" s="8">
        <v>6.8212818134526398E-2</v>
      </c>
    </row>
    <row r="541" spans="1:5" x14ac:dyDescent="0.25">
      <c r="A541" s="1" t="s">
        <v>1041</v>
      </c>
      <c r="B541" s="1" t="str">
        <f>HYPERLINK("http://www.ncbi.nlm.nih.gov/entrez/query.fcgi?cmd=search&amp;db=gene&amp;term=193116","193116")</f>
        <v>193116</v>
      </c>
      <c r="C541" s="5">
        <v>1.0885046838290999</v>
      </c>
      <c r="D541" s="2">
        <v>5.60880594724655E-3</v>
      </c>
      <c r="E541" s="8">
        <v>6.0914332227345797E-2</v>
      </c>
    </row>
    <row r="542" spans="1:5" x14ac:dyDescent="0.25">
      <c r="A542" s="1" t="s">
        <v>258</v>
      </c>
      <c r="B542" s="1" t="str">
        <f>HYPERLINK("http://www.ncbi.nlm.nih.gov/entrez/query.fcgi?cmd=search&amp;db=gene&amp;term=69654","69654")</f>
        <v>69654</v>
      </c>
      <c r="C542" s="5">
        <v>1.0881223189601601</v>
      </c>
      <c r="D542" s="2">
        <v>3.3562932353437003E-4</v>
      </c>
      <c r="E542" s="8">
        <v>1.4664997890806299E-2</v>
      </c>
    </row>
    <row r="543" spans="1:5" x14ac:dyDescent="0.25">
      <c r="A543" s="1" t="s">
        <v>587</v>
      </c>
      <c r="B543" s="1" t="str">
        <f>HYPERLINK("http://www.ncbi.nlm.nih.gov/entrez/query.fcgi?cmd=search&amp;db=gene&amp;term=66505","66505")</f>
        <v>66505</v>
      </c>
      <c r="C543" s="5">
        <v>1.0871920600202201</v>
      </c>
      <c r="D543" s="2">
        <v>1.8987480878214201E-3</v>
      </c>
      <c r="E543" s="8">
        <v>3.6542157745441797E-2</v>
      </c>
    </row>
    <row r="544" spans="1:5" x14ac:dyDescent="0.25">
      <c r="A544" s="1" t="s">
        <v>827</v>
      </c>
      <c r="B544" s="1" t="str">
        <f>HYPERLINK("http://www.ncbi.nlm.nih.gov/entrez/query.fcgi?cmd=search&amp;db=gene&amp;term=235135","235135")</f>
        <v>235135</v>
      </c>
      <c r="C544" s="5">
        <v>1.0871877797123</v>
      </c>
      <c r="D544" s="2">
        <v>3.5375284055576598E-3</v>
      </c>
      <c r="E544" s="8">
        <v>4.8411686669067498E-2</v>
      </c>
    </row>
    <row r="545" spans="1:5" x14ac:dyDescent="0.25">
      <c r="A545" s="1" t="s">
        <v>558</v>
      </c>
      <c r="B545" s="1" t="str">
        <f>HYPERLINK("http://www.ncbi.nlm.nih.gov/entrez/query.fcgi?cmd=search&amp;db=gene&amp;term=72972","72972")</f>
        <v>72972</v>
      </c>
      <c r="C545" s="5">
        <v>1.0871299407069701</v>
      </c>
      <c r="D545" s="2">
        <v>1.7566580381667099E-3</v>
      </c>
      <c r="E545" s="8">
        <v>3.5501482534825497E-2</v>
      </c>
    </row>
    <row r="546" spans="1:5" x14ac:dyDescent="0.25">
      <c r="A546" s="1" t="s">
        <v>1273</v>
      </c>
      <c r="B546" s="1" t="str">
        <f>HYPERLINK("http://www.ncbi.nlm.nih.gov/entrez/query.fcgi?cmd=search&amp;db=gene&amp;term=56434","56434")</f>
        <v>56434</v>
      </c>
      <c r="C546" s="5">
        <v>1.08700135500797</v>
      </c>
      <c r="D546" s="2">
        <v>8.4263704541309697E-3</v>
      </c>
      <c r="E546" s="8">
        <v>7.4978227968166999E-2</v>
      </c>
    </row>
    <row r="547" spans="1:5" x14ac:dyDescent="0.25">
      <c r="A547" s="1" t="s">
        <v>950</v>
      </c>
      <c r="B547" s="1" t="str">
        <f>HYPERLINK("http://www.ncbi.nlm.nih.gov/entrez/query.fcgi?cmd=search&amp;db=gene&amp;term=228012","228012")</f>
        <v>228012</v>
      </c>
      <c r="C547" s="5">
        <v>1.0869881628854901</v>
      </c>
      <c r="D547" s="2">
        <v>4.6257680835286603E-3</v>
      </c>
      <c r="E547" s="8">
        <v>5.5125395124787799E-2</v>
      </c>
    </row>
    <row r="548" spans="1:5" x14ac:dyDescent="0.25">
      <c r="A548" s="1" t="s">
        <v>653</v>
      </c>
      <c r="B548" s="1" t="str">
        <f>HYPERLINK("http://www.ncbi.nlm.nih.gov/entrez/query.fcgi?cmd=search&amp;db=gene&amp;term=20719","20719")</f>
        <v>20719</v>
      </c>
      <c r="C548" s="5">
        <v>1.0862243092627599</v>
      </c>
      <c r="D548" s="2">
        <v>2.2644420010848902E-3</v>
      </c>
      <c r="E548" s="8">
        <v>3.9221546164562603E-2</v>
      </c>
    </row>
    <row r="549" spans="1:5" x14ac:dyDescent="0.25">
      <c r="A549" s="1" t="s">
        <v>421</v>
      </c>
      <c r="B549" s="1" t="str">
        <f>HYPERLINK("http://www.ncbi.nlm.nih.gov/entrez/query.fcgi?cmd=search&amp;db=gene&amp;term=97130","97130")</f>
        <v>97130</v>
      </c>
      <c r="C549" s="5">
        <v>1.0859657196599399</v>
      </c>
      <c r="D549" s="2">
        <v>9.1735024476680095E-4</v>
      </c>
      <c r="E549" s="8">
        <v>2.4661957142824899E-2</v>
      </c>
    </row>
    <row r="550" spans="1:5" x14ac:dyDescent="0.25">
      <c r="A550" s="1" t="s">
        <v>456</v>
      </c>
      <c r="B550" s="1" t="str">
        <f>HYPERLINK("http://www.ncbi.nlm.nih.gov/entrez/query.fcgi?cmd=search&amp;db=gene&amp;term=218035","218035")</f>
        <v>218035</v>
      </c>
      <c r="C550" s="5">
        <v>1.0855571520803999</v>
      </c>
      <c r="D550" s="2">
        <v>1.09136258013542E-3</v>
      </c>
      <c r="E550" s="8">
        <v>2.70930355806237E-2</v>
      </c>
    </row>
    <row r="551" spans="1:5" x14ac:dyDescent="0.25">
      <c r="A551" s="1" t="s">
        <v>1347</v>
      </c>
      <c r="B551" s="1" t="str">
        <f>HYPERLINK("http://www.ncbi.nlm.nih.gov/entrez/query.fcgi?cmd=search&amp;db=gene&amp;term=14251","14251")</f>
        <v>14251</v>
      </c>
      <c r="C551" s="5">
        <v>1.08531010244697</v>
      </c>
      <c r="D551" s="2">
        <v>9.5986633747440191E-3</v>
      </c>
      <c r="E551" s="8">
        <v>8.0724175896372194E-2</v>
      </c>
    </row>
    <row r="552" spans="1:5" x14ac:dyDescent="0.25">
      <c r="A552" s="1" t="s">
        <v>624</v>
      </c>
      <c r="B552" s="1" t="str">
        <f>HYPERLINK("http://www.ncbi.nlm.nih.gov/entrez/query.fcgi?cmd=search&amp;db=gene&amp;term=11804","11804")</f>
        <v>11804</v>
      </c>
      <c r="C552" s="5">
        <v>1.08382720793964</v>
      </c>
      <c r="D552" s="2">
        <v>2.1041421149523599E-3</v>
      </c>
      <c r="E552" s="8">
        <v>3.8098487694664403E-2</v>
      </c>
    </row>
    <row r="553" spans="1:5" x14ac:dyDescent="0.25">
      <c r="A553" s="1" t="s">
        <v>815</v>
      </c>
      <c r="B553" s="1" t="str">
        <f>HYPERLINK("http://www.ncbi.nlm.nih.gov/entrez/query.fcgi?cmd=search&amp;db=gene&amp;term=66887","66887")</f>
        <v>66887</v>
      </c>
      <c r="C553" s="5">
        <v>1.08357433443246</v>
      </c>
      <c r="D553" s="2">
        <v>3.4501633215349198E-3</v>
      </c>
      <c r="E553" s="8">
        <v>4.7776310216805298E-2</v>
      </c>
    </row>
    <row r="554" spans="1:5" x14ac:dyDescent="0.25">
      <c r="A554" s="1" t="s">
        <v>664</v>
      </c>
      <c r="B554" s="1" t="str">
        <f>HYPERLINK("http://www.ncbi.nlm.nih.gov/entrez/query.fcgi?cmd=search&amp;db=gene&amp;term=217615","217615")</f>
        <v>217615</v>
      </c>
      <c r="C554" s="5">
        <v>1.0835455545805199</v>
      </c>
      <c r="D554" s="2">
        <v>2.3418608090635101E-3</v>
      </c>
      <c r="E554" s="8">
        <v>3.9796724291508503E-2</v>
      </c>
    </row>
    <row r="555" spans="1:5" x14ac:dyDescent="0.25">
      <c r="A555" s="1" t="s">
        <v>1151</v>
      </c>
      <c r="B555" s="1" t="str">
        <f>HYPERLINK("http://www.ncbi.nlm.nih.gov/entrez/query.fcgi?cmd=search&amp;db=gene&amp;term=214897","214897")</f>
        <v>214897</v>
      </c>
      <c r="C555" s="5">
        <v>1.08349985748926</v>
      </c>
      <c r="D555" s="2">
        <v>6.8451018086188604E-3</v>
      </c>
      <c r="E555" s="8">
        <v>6.7232663197182393E-2</v>
      </c>
    </row>
    <row r="556" spans="1:5" x14ac:dyDescent="0.25">
      <c r="A556" s="1" t="s">
        <v>767</v>
      </c>
      <c r="B556" s="1" t="str">
        <f>HYPERLINK("http://www.ncbi.nlm.nih.gov/entrez/query.fcgi?cmd=search&amp;db=gene&amp;term=12361","12361")</f>
        <v>12361</v>
      </c>
      <c r="C556" s="5">
        <v>1.08337232721085</v>
      </c>
      <c r="D556" s="2">
        <v>3.1530728990216699E-3</v>
      </c>
      <c r="E556" s="8">
        <v>4.6517083785433101E-2</v>
      </c>
    </row>
    <row r="557" spans="1:5" x14ac:dyDescent="0.25">
      <c r="A557" s="1" t="s">
        <v>1103</v>
      </c>
      <c r="B557" s="1" t="str">
        <f>HYPERLINK("http://www.ncbi.nlm.nih.gov/entrez/query.fcgi?cmd=search&amp;db=gene&amp;term=12234","12234")</f>
        <v>12234</v>
      </c>
      <c r="C557" s="5">
        <v>1.0832021221439001</v>
      </c>
      <c r="D557" s="2">
        <v>6.2533622168010599E-3</v>
      </c>
      <c r="E557" s="8">
        <v>6.4164459464277401E-2</v>
      </c>
    </row>
    <row r="558" spans="1:5" x14ac:dyDescent="0.25">
      <c r="A558" s="1" t="s">
        <v>1357</v>
      </c>
      <c r="B558" s="1" t="str">
        <f>HYPERLINK("http://www.ncbi.nlm.nih.gov/entrez/query.fcgi?cmd=search&amp;db=gene&amp;term=381801","381801")</f>
        <v>381801</v>
      </c>
      <c r="C558" s="5">
        <v>1.0829184508001499</v>
      </c>
      <c r="D558" s="2">
        <v>9.8469779855752098E-3</v>
      </c>
      <c r="E558" s="8">
        <v>8.2186393292881701E-2</v>
      </c>
    </row>
    <row r="559" spans="1:5" x14ac:dyDescent="0.25">
      <c r="A559" s="1" t="s">
        <v>1279</v>
      </c>
      <c r="B559" s="1" t="str">
        <f>HYPERLINK("http://www.ncbi.nlm.nih.gov/entrez/query.fcgi?cmd=search&amp;db=gene&amp;term=18803","18803")</f>
        <v>18803</v>
      </c>
      <c r="C559" s="5">
        <v>1.0823798555264399</v>
      </c>
      <c r="D559" s="2">
        <v>8.5517466446136704E-3</v>
      </c>
      <c r="E559" s="8">
        <v>7.5631386636124801E-2</v>
      </c>
    </row>
    <row r="560" spans="1:5" x14ac:dyDescent="0.25">
      <c r="A560" s="1" t="s">
        <v>1243</v>
      </c>
      <c r="B560" s="1" t="str">
        <f>HYPERLINK("http://www.ncbi.nlm.nih.gov/entrez/query.fcgi?cmd=search&amp;db=gene&amp;term=12846","12846")</f>
        <v>12846</v>
      </c>
      <c r="C560" s="5">
        <v>1.0822745455057801</v>
      </c>
      <c r="D560" s="2">
        <v>7.9349158079773403E-3</v>
      </c>
      <c r="E560" s="8">
        <v>7.2281115587365205E-2</v>
      </c>
    </row>
    <row r="561" spans="1:5" x14ac:dyDescent="0.25">
      <c r="A561" s="1" t="s">
        <v>969</v>
      </c>
      <c r="B561" s="1" t="str">
        <f>HYPERLINK("http://www.ncbi.nlm.nih.gov/entrez/query.fcgi?cmd=search&amp;db=gene&amp;term=319934","319934")</f>
        <v>319934</v>
      </c>
      <c r="C561" s="5">
        <v>1.0815099112129301</v>
      </c>
      <c r="D561" s="2">
        <v>4.7806103230851899E-3</v>
      </c>
      <c r="E561" s="8">
        <v>5.57858393463024E-2</v>
      </c>
    </row>
    <row r="562" spans="1:5" x14ac:dyDescent="0.25">
      <c r="A562" s="1" t="s">
        <v>1140</v>
      </c>
      <c r="B562" s="1" t="str">
        <f>HYPERLINK("http://www.ncbi.nlm.nih.gov/entrez/query.fcgi?cmd=search&amp;db=gene&amp;term=432442","432442")</f>
        <v>432442</v>
      </c>
      <c r="C562" s="5">
        <v>1.0805978006464401</v>
      </c>
      <c r="D562" s="2">
        <v>6.7149973324833702E-3</v>
      </c>
      <c r="E562" s="8">
        <v>6.6709018224769601E-2</v>
      </c>
    </row>
    <row r="563" spans="1:5" x14ac:dyDescent="0.25">
      <c r="A563" s="1" t="s">
        <v>1315</v>
      </c>
      <c r="B563" s="1" t="str">
        <f>HYPERLINK("http://www.ncbi.nlm.nih.gov/entrez/query.fcgi?cmd=search&amp;db=gene&amp;term=70439","70439")</f>
        <v>70439</v>
      </c>
      <c r="C563" s="5">
        <v>1.08034160794046</v>
      </c>
      <c r="D563" s="2">
        <v>9.0428945300691198E-3</v>
      </c>
      <c r="E563" s="8">
        <v>7.7898034370372293E-2</v>
      </c>
    </row>
    <row r="564" spans="1:5" x14ac:dyDescent="0.25">
      <c r="A564" s="1" t="s">
        <v>759</v>
      </c>
      <c r="B564" s="1" t="str">
        <f>HYPERLINK("http://www.ncbi.nlm.nih.gov/entrez/query.fcgi?cmd=search&amp;db=gene&amp;term=100217419","100217419")</f>
        <v>100217419</v>
      </c>
      <c r="C564" s="5">
        <v>1.0799703969210099</v>
      </c>
      <c r="D564" s="2">
        <v>3.1078164374698201E-3</v>
      </c>
      <c r="E564" s="8">
        <v>4.6293238017731601E-2</v>
      </c>
    </row>
    <row r="565" spans="1:5" x14ac:dyDescent="0.25">
      <c r="A565" s="1" t="s">
        <v>948</v>
      </c>
      <c r="B565" s="1" t="str">
        <f>HYPERLINK("http://www.ncbi.nlm.nih.gov/entrez/query.fcgi?cmd=search&amp;db=gene&amp;term=268721","268721")</f>
        <v>268721</v>
      </c>
      <c r="C565" s="5">
        <v>1.0799647911614001</v>
      </c>
      <c r="D565" s="2">
        <v>4.5737001179269E-3</v>
      </c>
      <c r="E565" s="8">
        <v>5.46196470207835E-2</v>
      </c>
    </row>
    <row r="566" spans="1:5" x14ac:dyDescent="0.25">
      <c r="A566" s="1" t="s">
        <v>1319</v>
      </c>
      <c r="B566" s="1" t="str">
        <f>HYPERLINK("http://www.ncbi.nlm.nih.gov/entrez/query.fcgi?cmd=search&amp;db=gene&amp;term=100727","100727")</f>
        <v>100727</v>
      </c>
      <c r="C566" s="5">
        <v>1.07936102629771</v>
      </c>
      <c r="D566" s="2">
        <v>9.0811153042047506E-3</v>
      </c>
      <c r="E566" s="8">
        <v>7.7990405947115607E-2</v>
      </c>
    </row>
    <row r="567" spans="1:5" x14ac:dyDescent="0.25">
      <c r="A567" s="1" t="s">
        <v>895</v>
      </c>
      <c r="B567" s="1" t="str">
        <f>HYPERLINK("http://www.ncbi.nlm.nih.gov/entrez/query.fcgi?cmd=search&amp;db=gene&amp;term=23808","23808")</f>
        <v>23808</v>
      </c>
      <c r="C567" s="5">
        <v>1.07934907606826</v>
      </c>
      <c r="D567" s="2">
        <v>4.0792122319563999E-3</v>
      </c>
      <c r="E567" s="8">
        <v>5.1543484023551502E-2</v>
      </c>
    </row>
    <row r="568" spans="1:5" x14ac:dyDescent="0.25">
      <c r="A568" s="1" t="s">
        <v>1313</v>
      </c>
      <c r="B568" s="1" t="str">
        <f>HYPERLINK("http://www.ncbi.nlm.nih.gov/entrez/query.fcgi?cmd=search&amp;db=gene&amp;term=80517","80517")</f>
        <v>80517</v>
      </c>
      <c r="C568" s="5">
        <v>1.07918249064344</v>
      </c>
      <c r="D568" s="2">
        <v>9.0113177933037695E-3</v>
      </c>
      <c r="E568" s="8">
        <v>7.7744085880525504E-2</v>
      </c>
    </row>
    <row r="569" spans="1:5" x14ac:dyDescent="0.25">
      <c r="A569" s="1" t="s">
        <v>572</v>
      </c>
      <c r="B569" s="1" t="str">
        <f>HYPERLINK("http://www.ncbi.nlm.nih.gov/entrez/query.fcgi?cmd=search&amp;db=gene&amp;term=17354","17354")</f>
        <v>17354</v>
      </c>
      <c r="C569" s="5">
        <v>1.07909295952955</v>
      </c>
      <c r="D569" s="2">
        <v>1.80821534509024E-3</v>
      </c>
      <c r="E569" s="8">
        <v>3.5739055142073498E-2</v>
      </c>
    </row>
    <row r="570" spans="1:5" x14ac:dyDescent="0.25">
      <c r="A570" s="1" t="s">
        <v>831</v>
      </c>
      <c r="B570" s="1" t="str">
        <f>HYPERLINK("http://www.ncbi.nlm.nih.gov/entrez/query.fcgi?cmd=search&amp;db=gene&amp;term=235623","235623")</f>
        <v>235623</v>
      </c>
      <c r="C570" s="5">
        <v>1.0786591371571099</v>
      </c>
      <c r="D570" s="2">
        <v>3.5708366945765798E-3</v>
      </c>
      <c r="E570" s="8">
        <v>4.8598336779576798E-2</v>
      </c>
    </row>
    <row r="571" spans="1:5" x14ac:dyDescent="0.25">
      <c r="A571" s="1" t="s">
        <v>629</v>
      </c>
      <c r="B571" s="1" t="str">
        <f>HYPERLINK("http://www.ncbi.nlm.nih.gov/entrez/query.fcgi?cmd=search&amp;db=gene&amp;term=107568","107568")</f>
        <v>107568</v>
      </c>
      <c r="C571" s="5">
        <v>1.07704333491822</v>
      </c>
      <c r="D571" s="2">
        <v>2.12646635494296E-3</v>
      </c>
      <c r="E571" s="8">
        <v>3.8208739211915102E-2</v>
      </c>
    </row>
    <row r="572" spans="1:5" x14ac:dyDescent="0.25">
      <c r="A572" s="1" t="s">
        <v>674</v>
      </c>
      <c r="B572" s="1" t="str">
        <f>HYPERLINK("http://www.ncbi.nlm.nih.gov/entrez/query.fcgi?cmd=search&amp;db=gene&amp;term=72193","72193")</f>
        <v>72193</v>
      </c>
      <c r="C572" s="5">
        <v>1.07662376185812</v>
      </c>
      <c r="D572" s="2">
        <v>2.39251794984474E-3</v>
      </c>
      <c r="E572" s="8">
        <v>4.0107135061449001E-2</v>
      </c>
    </row>
    <row r="573" spans="1:5" x14ac:dyDescent="0.25">
      <c r="A573" s="1" t="s">
        <v>1217</v>
      </c>
      <c r="B573" s="1" t="str">
        <f>HYPERLINK("http://www.ncbi.nlm.nih.gov/entrez/query.fcgi?cmd=search&amp;db=gene&amp;term=19336","19336")</f>
        <v>19336</v>
      </c>
      <c r="C573" s="5">
        <v>1.0766161193603601</v>
      </c>
      <c r="D573" s="2">
        <v>7.6024497485627203E-3</v>
      </c>
      <c r="E573" s="8">
        <v>7.0754596898879002E-2</v>
      </c>
    </row>
    <row r="574" spans="1:5" x14ac:dyDescent="0.25">
      <c r="A574" s="1" t="s">
        <v>1194</v>
      </c>
      <c r="B574" s="1" t="str">
        <f>HYPERLINK("http://www.ncbi.nlm.nih.gov/entrez/query.fcgi?cmd=search&amp;db=gene&amp;term=68614","68614")</f>
        <v>68614</v>
      </c>
      <c r="C574" s="5">
        <v>1.0764381145142601</v>
      </c>
      <c r="D574" s="2">
        <v>7.3169711538332302E-3</v>
      </c>
      <c r="E574" s="8">
        <v>6.9407271457840494E-2</v>
      </c>
    </row>
    <row r="575" spans="1:5" x14ac:dyDescent="0.25">
      <c r="A575" s="1" t="s">
        <v>858</v>
      </c>
      <c r="B575" s="1" t="str">
        <f>HYPERLINK("http://www.ncbi.nlm.nih.gov/entrez/query.fcgi?cmd=search&amp;db=gene&amp;term=52120","52120")</f>
        <v>52120</v>
      </c>
      <c r="C575" s="5">
        <v>1.0762310181504799</v>
      </c>
      <c r="D575" s="2">
        <v>3.79327157449882E-3</v>
      </c>
      <c r="E575" s="8">
        <v>5.0017305874555398E-2</v>
      </c>
    </row>
    <row r="576" spans="1:5" x14ac:dyDescent="0.25">
      <c r="A576" s="1" t="s">
        <v>408</v>
      </c>
      <c r="B576" s="1" t="str">
        <f>HYPERLINK("http://www.ncbi.nlm.nih.gov/entrez/query.fcgi?cmd=search&amp;db=gene&amp;term=27215","27215")</f>
        <v>27215</v>
      </c>
      <c r="C576" s="5">
        <v>1.0761898905395799</v>
      </c>
      <c r="D576" s="2">
        <v>8.4182193241799695E-4</v>
      </c>
      <c r="E576" s="8">
        <v>2.3194664747915601E-2</v>
      </c>
    </row>
    <row r="577" spans="1:5" x14ac:dyDescent="0.25">
      <c r="A577" s="1" t="s">
        <v>1105</v>
      </c>
      <c r="B577" s="1" t="str">
        <f>HYPERLINK("http://www.ncbi.nlm.nih.gov/entrez/query.fcgi?cmd=search&amp;db=gene&amp;term=77044","77044")</f>
        <v>77044</v>
      </c>
      <c r="C577" s="5">
        <v>1.07544810309038</v>
      </c>
      <c r="D577" s="2">
        <v>6.26123673674961E-3</v>
      </c>
      <c r="E577" s="8">
        <v>6.4167824028877496E-2</v>
      </c>
    </row>
    <row r="578" spans="1:5" x14ac:dyDescent="0.25">
      <c r="A578" s="1" t="s">
        <v>1302</v>
      </c>
      <c r="B578" s="1" t="str">
        <f>HYPERLINK("http://www.ncbi.nlm.nih.gov/entrez/query.fcgi?cmd=search&amp;db=gene&amp;term=75964","75964")</f>
        <v>75964</v>
      </c>
      <c r="C578" s="5">
        <v>1.07523412318303</v>
      </c>
      <c r="D578" s="2">
        <v>8.8266818824527197E-3</v>
      </c>
      <c r="E578" s="8">
        <v>7.67516320156683E-2</v>
      </c>
    </row>
    <row r="579" spans="1:5" x14ac:dyDescent="0.25">
      <c r="A579" s="1" t="s">
        <v>1330</v>
      </c>
      <c r="B579" s="1" t="str">
        <f>HYPERLINK("http://www.ncbi.nlm.nih.gov/entrez/query.fcgi?cmd=search&amp;db=gene&amp;term=71617","71617")</f>
        <v>71617</v>
      </c>
      <c r="C579" s="5">
        <v>1.0747910332522901</v>
      </c>
      <c r="D579" s="2">
        <v>9.2891031039354904E-3</v>
      </c>
      <c r="E579" s="8">
        <v>7.9117829969222397E-2</v>
      </c>
    </row>
    <row r="580" spans="1:5" x14ac:dyDescent="0.25">
      <c r="A580" s="1" t="s">
        <v>1308</v>
      </c>
      <c r="B580" s="1" t="str">
        <f>HYPERLINK("http://www.ncbi.nlm.nih.gov/entrez/query.fcgi?cmd=search&amp;db=gene&amp;term=20874","20874")</f>
        <v>20874</v>
      </c>
      <c r="C580" s="5">
        <v>1.07432873028302</v>
      </c>
      <c r="D580" s="2">
        <v>8.9636574226794608E-3</v>
      </c>
      <c r="E580" s="8">
        <v>7.7628065377366898E-2</v>
      </c>
    </row>
    <row r="581" spans="1:5" x14ac:dyDescent="0.25">
      <c r="A581" s="1" t="s">
        <v>1263</v>
      </c>
      <c r="B581" s="1" t="str">
        <f>HYPERLINK("http://www.ncbi.nlm.nih.gov/entrez/query.fcgi?cmd=search&amp;db=gene&amp;term=77634","77634")</f>
        <v>77634</v>
      </c>
      <c r="C581" s="5">
        <v>1.0740153948081701</v>
      </c>
      <c r="D581" s="2">
        <v>8.2940963036226608E-3</v>
      </c>
      <c r="E581" s="8">
        <v>7.43846556179419E-2</v>
      </c>
    </row>
    <row r="582" spans="1:5" x14ac:dyDescent="0.25">
      <c r="A582" s="1" t="s">
        <v>1295</v>
      </c>
      <c r="B582" s="1" t="str">
        <f>HYPERLINK("http://www.ncbi.nlm.nih.gov/entrez/query.fcgi?cmd=search&amp;db=gene&amp;term=277854","277854")</f>
        <v>277854</v>
      </c>
      <c r="C582" s="5">
        <v>1.07362407790378</v>
      </c>
      <c r="D582" s="2">
        <v>8.7663667741506596E-3</v>
      </c>
      <c r="E582" s="8">
        <v>7.6670435236330797E-2</v>
      </c>
    </row>
    <row r="583" spans="1:5" x14ac:dyDescent="0.25">
      <c r="A583" s="1" t="s">
        <v>1044</v>
      </c>
      <c r="B583" s="1" t="str">
        <f>HYPERLINK("http://www.ncbi.nlm.nih.gov/entrez/query.fcgi?cmd=search&amp;db=gene&amp;term=66660","66660")</f>
        <v>66660</v>
      </c>
      <c r="C583" s="5">
        <v>1.07356555606771</v>
      </c>
      <c r="D583" s="2">
        <v>5.6282132114073803E-3</v>
      </c>
      <c r="E583" s="8">
        <v>6.1019341836536997E-2</v>
      </c>
    </row>
    <row r="584" spans="1:5" x14ac:dyDescent="0.25">
      <c r="A584" s="1" t="s">
        <v>649</v>
      </c>
      <c r="B584" s="1" t="str">
        <f>HYPERLINK("http://www.ncbi.nlm.nih.gov/entrez/query.fcgi?cmd=search&amp;db=gene&amp;term=11744","11744")</f>
        <v>11744</v>
      </c>
      <c r="C584" s="5">
        <v>1.0734378676810099</v>
      </c>
      <c r="D584" s="2">
        <v>2.24743911607717E-3</v>
      </c>
      <c r="E584" s="8">
        <v>3.9157177601265601E-2</v>
      </c>
    </row>
    <row r="585" spans="1:5" x14ac:dyDescent="0.25">
      <c r="A585" s="1" t="s">
        <v>646</v>
      </c>
      <c r="B585" s="1" t="str">
        <f>HYPERLINK("http://www.ncbi.nlm.nih.gov/entrez/query.fcgi?cmd=search&amp;db=gene&amp;term=18550","18550")</f>
        <v>18550</v>
      </c>
      <c r="C585" s="5">
        <v>1.07244983142719</v>
      </c>
      <c r="D585" s="2">
        <v>2.2388045631409601E-3</v>
      </c>
      <c r="E585" s="8">
        <v>3.9157177601265601E-2</v>
      </c>
    </row>
    <row r="586" spans="1:5" x14ac:dyDescent="0.25">
      <c r="A586" s="1" t="s">
        <v>663</v>
      </c>
      <c r="B586" s="1" t="str">
        <f>HYPERLINK("http://www.ncbi.nlm.nih.gov/entrez/query.fcgi?cmd=search&amp;db=gene&amp;term=66085","66085")</f>
        <v>66085</v>
      </c>
      <c r="C586" s="5">
        <v>1.06977389335168</v>
      </c>
      <c r="D586" s="2">
        <v>2.3201354243538299E-3</v>
      </c>
      <c r="E586" s="8">
        <v>3.95818873282286E-2</v>
      </c>
    </row>
    <row r="587" spans="1:5" x14ac:dyDescent="0.25">
      <c r="A587" s="1" t="s">
        <v>824</v>
      </c>
      <c r="B587" s="1" t="str">
        <f>HYPERLINK("http://www.ncbi.nlm.nih.gov/entrez/query.fcgi?cmd=search&amp;db=gene&amp;term=17920","17920")</f>
        <v>17920</v>
      </c>
      <c r="C587" s="5">
        <v>1.06915197826459</v>
      </c>
      <c r="D587" s="2">
        <v>3.4916572851611E-3</v>
      </c>
      <c r="E587" s="8">
        <v>4.7957481862420499E-2</v>
      </c>
    </row>
    <row r="588" spans="1:5" x14ac:dyDescent="0.25">
      <c r="A588" s="1" t="s">
        <v>1074</v>
      </c>
      <c r="B588" s="1" t="str">
        <f>HYPERLINK("http://www.ncbi.nlm.nih.gov/entrez/query.fcgi?cmd=search&amp;db=gene&amp;term=13929","13929")</f>
        <v>13929</v>
      </c>
      <c r="C588" s="5">
        <v>1.0685001815240101</v>
      </c>
      <c r="D588" s="2">
        <v>5.98313738285938E-3</v>
      </c>
      <c r="E588" s="8">
        <v>6.3042544850947804E-2</v>
      </c>
    </row>
    <row r="589" spans="1:5" x14ac:dyDescent="0.25">
      <c r="A589" s="1" t="s">
        <v>947</v>
      </c>
      <c r="B589" s="1" t="str">
        <f>HYPERLINK("http://www.ncbi.nlm.nih.gov/entrez/query.fcgi?cmd=search&amp;db=gene&amp;term=18797","18797")</f>
        <v>18797</v>
      </c>
      <c r="C589" s="5">
        <v>1.067880898801</v>
      </c>
      <c r="D589" s="2">
        <v>4.5733621250849702E-3</v>
      </c>
      <c r="E589" s="8">
        <v>5.46196470207835E-2</v>
      </c>
    </row>
    <row r="590" spans="1:5" x14ac:dyDescent="0.25">
      <c r="A590" s="1" t="s">
        <v>1009</v>
      </c>
      <c r="B590" s="1" t="str">
        <f>HYPERLINK("http://www.ncbi.nlm.nih.gov/entrez/query.fcgi?cmd=search&amp;db=gene&amp;term=100273","100273")</f>
        <v>100273</v>
      </c>
      <c r="C590" s="5">
        <v>1.0630658470248699</v>
      </c>
      <c r="D590" s="2">
        <v>5.2475136842211603E-3</v>
      </c>
      <c r="E590" s="8">
        <v>5.8885346197380999E-2</v>
      </c>
    </row>
    <row r="591" spans="1:5" x14ac:dyDescent="0.25">
      <c r="A591" s="1" t="s">
        <v>833</v>
      </c>
      <c r="B591" s="1" t="str">
        <f>HYPERLINK("http://www.ncbi.nlm.nih.gov/entrez/query.fcgi?cmd=search&amp;db=gene&amp;term=12385","12385")</f>
        <v>12385</v>
      </c>
      <c r="C591" s="5">
        <v>1.0615537557689401</v>
      </c>
      <c r="D591" s="2">
        <v>3.5787604028203498E-3</v>
      </c>
      <c r="E591" s="8">
        <v>4.8624030646278002E-2</v>
      </c>
    </row>
    <row r="592" spans="1:5" x14ac:dyDescent="0.25">
      <c r="A592" s="1" t="s">
        <v>1094</v>
      </c>
      <c r="B592" s="1" t="str">
        <f>HYPERLINK("http://www.ncbi.nlm.nih.gov/entrez/query.fcgi?cmd=search&amp;db=gene&amp;term=52036","52036")</f>
        <v>52036</v>
      </c>
      <c r="C592" s="5">
        <v>1.05854849299531</v>
      </c>
      <c r="D592" s="2">
        <v>6.1422444133429899E-3</v>
      </c>
      <c r="E592" s="8">
        <v>6.3580120741494398E-2</v>
      </c>
    </row>
    <row r="593" spans="1:5" x14ac:dyDescent="0.25">
      <c r="A593" s="1" t="s">
        <v>1346</v>
      </c>
      <c r="B593" s="1" t="str">
        <f>HYPERLINK("http://www.ncbi.nlm.nih.gov/entrez/query.fcgi?cmd=search&amp;db=gene&amp;term=232989","232989")</f>
        <v>232989</v>
      </c>
      <c r="C593" s="5">
        <v>1.05665662758247</v>
      </c>
      <c r="D593" s="2">
        <v>9.5672174697241097E-3</v>
      </c>
      <c r="E593" s="8">
        <v>8.0519405963295501E-2</v>
      </c>
    </row>
    <row r="594" spans="1:5" x14ac:dyDescent="0.25">
      <c r="A594" s="1" t="s">
        <v>834</v>
      </c>
      <c r="B594" s="1" t="str">
        <f>HYPERLINK("http://www.ncbi.nlm.nih.gov/entrez/query.fcgi?cmd=search&amp;db=gene&amp;term=11308","11308")</f>
        <v>11308</v>
      </c>
      <c r="C594" s="5">
        <v>1.0565383406095099</v>
      </c>
      <c r="D594" s="2">
        <v>3.5866805455231402E-3</v>
      </c>
      <c r="E594" s="8">
        <v>4.8673348890413803E-2</v>
      </c>
    </row>
    <row r="595" spans="1:5" x14ac:dyDescent="0.25">
      <c r="A595" s="1" t="s">
        <v>793</v>
      </c>
      <c r="B595" s="1" t="str">
        <f>HYPERLINK("http://www.ncbi.nlm.nih.gov/entrez/query.fcgi?cmd=search&amp;db=gene&amp;term=20103","20103")</f>
        <v>20103</v>
      </c>
      <c r="C595" s="5">
        <v>1.0524480702182499</v>
      </c>
      <c r="D595" s="2">
        <v>3.3016989726086798E-3</v>
      </c>
      <c r="E595" s="8">
        <v>4.6998926371091501E-2</v>
      </c>
    </row>
    <row r="596" spans="1:5" x14ac:dyDescent="0.25">
      <c r="A596" s="1" t="s">
        <v>1181</v>
      </c>
      <c r="B596" s="1" t="str">
        <f>HYPERLINK("http://www.ncbi.nlm.nih.gov/entrez/query.fcgi?cmd=search&amp;db=gene&amp;term=17222","17222")</f>
        <v>17222</v>
      </c>
      <c r="C596" s="5">
        <v>-1.0540406450822399</v>
      </c>
      <c r="D596" s="2">
        <v>7.1186853242584096E-3</v>
      </c>
      <c r="E596" s="8">
        <v>6.8233062095748601E-2</v>
      </c>
    </row>
    <row r="597" spans="1:5" x14ac:dyDescent="0.25">
      <c r="A597" s="1" t="s">
        <v>1011</v>
      </c>
      <c r="B597" s="1" t="str">
        <f>HYPERLINK("http://www.ncbi.nlm.nih.gov/entrez/query.fcgi?cmd=search&amp;db=gene&amp;term=68112","68112")</f>
        <v>68112</v>
      </c>
      <c r="C597" s="5">
        <v>-1.0563020105090599</v>
      </c>
      <c r="D597" s="2">
        <v>5.2582417960791404E-3</v>
      </c>
      <c r="E597" s="8">
        <v>5.8889235459994298E-2</v>
      </c>
    </row>
    <row r="598" spans="1:5" x14ac:dyDescent="0.25">
      <c r="A598" s="1" t="s">
        <v>986</v>
      </c>
      <c r="B598" s="1" t="str">
        <f>HYPERLINK("http://www.ncbi.nlm.nih.gov/entrez/query.fcgi?cmd=search&amp;db=gene&amp;term=75560","75560")</f>
        <v>75560</v>
      </c>
      <c r="C598" s="5">
        <v>-1.0601026664680799</v>
      </c>
      <c r="D598" s="2">
        <v>4.9384896843838203E-3</v>
      </c>
      <c r="E598" s="8">
        <v>5.6674544443781102E-2</v>
      </c>
    </row>
    <row r="599" spans="1:5" x14ac:dyDescent="0.25">
      <c r="A599" s="1" t="s">
        <v>1160</v>
      </c>
      <c r="B599" s="1" t="str">
        <f>HYPERLINK("http://www.ncbi.nlm.nih.gov/entrez/query.fcgi?cmd=search&amp;db=gene&amp;term=13046","13046")</f>
        <v>13046</v>
      </c>
      <c r="C599" s="5">
        <v>-1.0601393740974701</v>
      </c>
      <c r="D599" s="2">
        <v>6.9006653356322696E-3</v>
      </c>
      <c r="E599" s="8">
        <v>6.7341458864372594E-2</v>
      </c>
    </row>
    <row r="600" spans="1:5" x14ac:dyDescent="0.25">
      <c r="A600" s="1" t="s">
        <v>991</v>
      </c>
      <c r="B600" s="1" t="str">
        <f>HYPERLINK("http://www.ncbi.nlm.nih.gov/entrez/query.fcgi?cmd=search&amp;db=gene&amp;term=15481","15481")</f>
        <v>15481</v>
      </c>
      <c r="C600" s="5">
        <v>-1.06330882730382</v>
      </c>
      <c r="D600" s="2">
        <v>4.9864417434783998E-3</v>
      </c>
      <c r="E600" s="8">
        <v>5.6970011818148501E-2</v>
      </c>
    </row>
    <row r="601" spans="1:5" x14ac:dyDescent="0.25">
      <c r="A601" s="1" t="s">
        <v>1261</v>
      </c>
      <c r="B601" s="1" t="str">
        <f>HYPERLINK("http://www.ncbi.nlm.nih.gov/entrez/query.fcgi?cmd=search&amp;db=gene&amp;term=110355","110355")</f>
        <v>110355</v>
      </c>
      <c r="C601" s="5">
        <v>-1.0635539068886299</v>
      </c>
      <c r="D601" s="2">
        <v>8.2634611478702401E-3</v>
      </c>
      <c r="E601" s="8">
        <v>7.4227263078370104E-2</v>
      </c>
    </row>
    <row r="602" spans="1:5" x14ac:dyDescent="0.25">
      <c r="A602" s="1" t="s">
        <v>839</v>
      </c>
      <c r="B602" s="1" t="str">
        <f>HYPERLINK("http://www.ncbi.nlm.nih.gov/entrez/query.fcgi?cmd=search&amp;db=gene&amp;term=12868","12868")</f>
        <v>12868</v>
      </c>
      <c r="C602" s="5">
        <v>-1.0658527212657001</v>
      </c>
      <c r="D602" s="2">
        <v>3.6446184984377798E-3</v>
      </c>
      <c r="E602" s="8">
        <v>4.9123247347533601E-2</v>
      </c>
    </row>
    <row r="603" spans="1:5" x14ac:dyDescent="0.25">
      <c r="A603" s="1" t="s">
        <v>1337</v>
      </c>
      <c r="B603" s="1" t="str">
        <f>HYPERLINK("http://www.ncbi.nlm.nih.gov/entrez/query.fcgi?cmd=search&amp;db=gene&amp;term=224650","224650")</f>
        <v>224650</v>
      </c>
      <c r="C603" s="5">
        <v>-1.0662417761149701</v>
      </c>
      <c r="D603" s="2">
        <v>9.3701351206258998E-3</v>
      </c>
      <c r="E603" s="8">
        <v>7.9390782973043403E-2</v>
      </c>
    </row>
    <row r="604" spans="1:5" x14ac:dyDescent="0.25">
      <c r="A604" s="1" t="s">
        <v>1060</v>
      </c>
      <c r="B604" s="1" t="str">
        <f>HYPERLINK("http://www.ncbi.nlm.nih.gov/entrez/query.fcgi?cmd=search&amp;db=gene&amp;term=19089","19089")</f>
        <v>19089</v>
      </c>
      <c r="C604" s="5">
        <v>-1.0666628078996101</v>
      </c>
      <c r="D604" s="2">
        <v>5.8946744344781097E-3</v>
      </c>
      <c r="E604" s="8">
        <v>6.2893902908376903E-2</v>
      </c>
    </row>
    <row r="605" spans="1:5" x14ac:dyDescent="0.25">
      <c r="A605" s="1" t="s">
        <v>1145</v>
      </c>
      <c r="B605" s="1" t="str">
        <f>HYPERLINK("http://www.ncbi.nlm.nih.gov/entrez/query.fcgi?cmd=search&amp;db=gene&amp;term=73158","73158")</f>
        <v>73158</v>
      </c>
      <c r="C605" s="5">
        <v>-1.06668302173398</v>
      </c>
      <c r="D605" s="2">
        <v>6.7837935246659598E-3</v>
      </c>
      <c r="E605" s="8">
        <v>6.7033041812242095E-2</v>
      </c>
    </row>
    <row r="606" spans="1:5" x14ac:dyDescent="0.25">
      <c r="A606" s="1" t="s">
        <v>907</v>
      </c>
      <c r="B606" s="1" t="str">
        <f>HYPERLINK("http://www.ncbi.nlm.nih.gov/entrez/query.fcgi?cmd=search&amp;db=gene&amp;term=73826","73826")</f>
        <v>73826</v>
      </c>
      <c r="C606" s="5">
        <v>-1.06811354456757</v>
      </c>
      <c r="D606" s="2">
        <v>4.18109118401122E-3</v>
      </c>
      <c r="E606" s="8">
        <v>5.2161704938235597E-2</v>
      </c>
    </row>
    <row r="607" spans="1:5" x14ac:dyDescent="0.25">
      <c r="A607" s="1" t="s">
        <v>1196</v>
      </c>
      <c r="B607" s="1" t="str">
        <f>HYPERLINK("http://www.ncbi.nlm.nih.gov/entrez/query.fcgi?cmd=search&amp;db=gene&amp;term=70285","70285")</f>
        <v>70285</v>
      </c>
      <c r="C607" s="5">
        <v>-1.0710475075741199</v>
      </c>
      <c r="D607" s="2">
        <v>7.3451272068099102E-3</v>
      </c>
      <c r="E607" s="8">
        <v>6.9468440992047506E-2</v>
      </c>
    </row>
    <row r="608" spans="1:5" x14ac:dyDescent="0.25">
      <c r="A608" s="1" t="s">
        <v>853</v>
      </c>
      <c r="B608" s="1" t="str">
        <f>HYPERLINK("http://www.ncbi.nlm.nih.gov/entrez/query.fcgi?cmd=search&amp;db=gene&amp;term=66913","66913")</f>
        <v>66913</v>
      </c>
      <c r="C608" s="5">
        <v>-1.07254993768152</v>
      </c>
      <c r="D608" s="2">
        <v>3.7530948213744301E-3</v>
      </c>
      <c r="E608" s="8">
        <v>4.9799872481927202E-2</v>
      </c>
    </row>
    <row r="609" spans="1:5" x14ac:dyDescent="0.25">
      <c r="A609" s="1" t="s">
        <v>1188</v>
      </c>
      <c r="B609" s="1" t="str">
        <f>HYPERLINK("http://www.ncbi.nlm.nih.gov/entrez/query.fcgi?cmd=search&amp;db=gene&amp;term=193838","193838")</f>
        <v>193838</v>
      </c>
      <c r="C609" s="5">
        <v>-1.0725688971893701</v>
      </c>
      <c r="D609" s="2">
        <v>7.1651794694567198E-3</v>
      </c>
      <c r="E609" s="8">
        <v>6.8310099816766404E-2</v>
      </c>
    </row>
    <row r="610" spans="1:5" x14ac:dyDescent="0.25">
      <c r="A610" s="1" t="s">
        <v>1169</v>
      </c>
      <c r="B610" s="1" t="str">
        <f>HYPERLINK("http://www.ncbi.nlm.nih.gov/entrez/query.fcgi?cmd=search&amp;db=gene&amp;term=20832","20832")</f>
        <v>20832</v>
      </c>
      <c r="C610" s="5">
        <v>-1.07379761730687</v>
      </c>
      <c r="D610" s="2">
        <v>6.9981548916215903E-3</v>
      </c>
      <c r="E610" s="8">
        <v>6.7772997122410902E-2</v>
      </c>
    </row>
    <row r="611" spans="1:5" x14ac:dyDescent="0.25">
      <c r="A611" s="1" t="s">
        <v>507</v>
      </c>
      <c r="B611" s="1" t="str">
        <f>HYPERLINK("http://www.ncbi.nlm.nih.gov/entrez/query.fcgi?cmd=search&amp;db=gene&amp;term=56449","56449")</f>
        <v>56449</v>
      </c>
      <c r="C611" s="5">
        <v>-1.07508146495192</v>
      </c>
      <c r="D611" s="2">
        <v>1.3972323044164599E-3</v>
      </c>
      <c r="E611" s="8">
        <v>3.1094454300657999E-2</v>
      </c>
    </row>
    <row r="612" spans="1:5" x14ac:dyDescent="0.25">
      <c r="A612" s="1" t="s">
        <v>982</v>
      </c>
      <c r="B612" s="1" t="str">
        <f>HYPERLINK("http://www.ncbi.nlm.nih.gov/entrez/query.fcgi?cmd=search&amp;db=gene&amp;term=108124","108124")</f>
        <v>108124</v>
      </c>
      <c r="C612" s="5">
        <v>-1.07539181128529</v>
      </c>
      <c r="D612" s="2">
        <v>4.9121248619434796E-3</v>
      </c>
      <c r="E612" s="8">
        <v>5.6609611434312299E-2</v>
      </c>
    </row>
    <row r="613" spans="1:5" x14ac:dyDescent="0.25">
      <c r="A613" s="1" t="s">
        <v>225</v>
      </c>
      <c r="B613" s="1" t="str">
        <f>HYPERLINK("http://www.ncbi.nlm.nih.gov/entrez/query.fcgi?cmd=search&amp;db=gene&amp;term=66676","66676")</f>
        <v>66676</v>
      </c>
      <c r="C613" s="5">
        <v>-1.07610830375042</v>
      </c>
      <c r="D613" s="2">
        <v>2.63595417065776E-4</v>
      </c>
      <c r="E613" s="8">
        <v>1.32135013346292E-2</v>
      </c>
    </row>
    <row r="614" spans="1:5" x14ac:dyDescent="0.25">
      <c r="A614" s="1" t="s">
        <v>490</v>
      </c>
      <c r="B614" s="1" t="str">
        <f>HYPERLINK("http://www.ncbi.nlm.nih.gov/entrez/query.fcgi?cmd=search&amp;db=gene&amp;term=233904","233904")</f>
        <v>233904</v>
      </c>
      <c r="C614" s="5">
        <v>-1.0769271668839999</v>
      </c>
      <c r="D614" s="2">
        <v>1.2794631979697901E-3</v>
      </c>
      <c r="E614" s="8">
        <v>2.95030900090331E-2</v>
      </c>
    </row>
    <row r="615" spans="1:5" x14ac:dyDescent="0.25">
      <c r="A615" s="1" t="s">
        <v>496</v>
      </c>
      <c r="B615" s="1" t="str">
        <f>HYPERLINK("http://www.ncbi.nlm.nih.gov/entrez/query.fcgi?cmd=search&amp;db=gene&amp;term=20973","20973")</f>
        <v>20973</v>
      </c>
      <c r="C615" s="5">
        <v>-1.0770353621558899</v>
      </c>
      <c r="D615" s="2">
        <v>1.30779562191252E-3</v>
      </c>
      <c r="E615" s="8">
        <v>2.97930760285837E-2</v>
      </c>
    </row>
    <row r="616" spans="1:5" x14ac:dyDescent="0.25">
      <c r="A616" s="1" t="s">
        <v>309</v>
      </c>
      <c r="B616" s="1" t="str">
        <f>HYPERLINK("http://www.ncbi.nlm.nih.gov/entrez/query.fcgi?cmd=search&amp;db=gene&amp;term=68212","68212")</f>
        <v>68212</v>
      </c>
      <c r="C616" s="5">
        <v>-1.0770715076373401</v>
      </c>
      <c r="D616" s="2">
        <v>4.7177307556256498E-4</v>
      </c>
      <c r="E616" s="8">
        <v>1.72653849723583E-2</v>
      </c>
    </row>
    <row r="617" spans="1:5" x14ac:dyDescent="0.25">
      <c r="A617" s="1" t="s">
        <v>1058</v>
      </c>
      <c r="B617" s="1" t="str">
        <f>HYPERLINK("http://www.ncbi.nlm.nih.gov/entrez/query.fcgi?cmd=search&amp;db=gene&amp;term=22122","22122")</f>
        <v>22122</v>
      </c>
      <c r="C617" s="5">
        <v>-1.0771172055938001</v>
      </c>
      <c r="D617" s="2">
        <v>5.8574298483626804E-3</v>
      </c>
      <c r="E617" s="8">
        <v>6.2642426769029494E-2</v>
      </c>
    </row>
    <row r="618" spans="1:5" x14ac:dyDescent="0.25">
      <c r="A618" s="1" t="s">
        <v>1244</v>
      </c>
      <c r="B618" s="1" t="str">
        <f>HYPERLINK("http://www.ncbi.nlm.nih.gov/entrez/query.fcgi?cmd=search&amp;db=gene&amp;term=12336","12336")</f>
        <v>12336</v>
      </c>
      <c r="C618" s="5">
        <v>-1.07715287668779</v>
      </c>
      <c r="D618" s="2">
        <v>7.9384932651758201E-3</v>
      </c>
      <c r="E618" s="8">
        <v>7.2281115587365205E-2</v>
      </c>
    </row>
    <row r="619" spans="1:5" x14ac:dyDescent="0.25">
      <c r="A619" s="1" t="s">
        <v>570</v>
      </c>
      <c r="B619" s="1" t="str">
        <f>HYPERLINK("http://www.ncbi.nlm.nih.gov/entrez/query.fcgi?cmd=search&amp;db=gene&amp;term=230648","230648")</f>
        <v>230648</v>
      </c>
      <c r="C619" s="5">
        <v>-1.0781416166983999</v>
      </c>
      <c r="D619" s="2">
        <v>1.7998889168899801E-3</v>
      </c>
      <c r="E619" s="8">
        <v>3.5698871077912302E-2</v>
      </c>
    </row>
    <row r="620" spans="1:5" x14ac:dyDescent="0.25">
      <c r="A620" s="1" t="s">
        <v>1212</v>
      </c>
      <c r="B620" s="1" t="str">
        <f>HYPERLINK("http://www.ncbi.nlm.nih.gov/entrez/query.fcgi?cmd=search&amp;db=gene&amp;term=209357","209357")</f>
        <v>209357</v>
      </c>
      <c r="C620" s="5">
        <v>-1.0785676219961</v>
      </c>
      <c r="D620" s="2">
        <v>7.5387142532881103E-3</v>
      </c>
      <c r="E620" s="8">
        <v>7.0406013462162298E-2</v>
      </c>
    </row>
    <row r="621" spans="1:5" x14ac:dyDescent="0.25">
      <c r="A621" s="1" t="s">
        <v>1066</v>
      </c>
      <c r="B621" s="1" t="str">
        <f>HYPERLINK("http://www.ncbi.nlm.nih.gov/entrez/query.fcgi?cmd=search&amp;db=gene&amp;term=228875","228875")</f>
        <v>228875</v>
      </c>
      <c r="C621" s="5">
        <v>-1.07864240103519</v>
      </c>
      <c r="D621" s="2">
        <v>5.92581220937838E-3</v>
      </c>
      <c r="E621" s="8">
        <v>6.2893902908376903E-2</v>
      </c>
    </row>
    <row r="622" spans="1:5" x14ac:dyDescent="0.25">
      <c r="A622" s="1" t="s">
        <v>576</v>
      </c>
      <c r="B622" s="1" t="str">
        <f>HYPERLINK("http://www.ncbi.nlm.nih.gov/entrez/query.fcgi?cmd=search&amp;db=gene&amp;term=67068","67068")</f>
        <v>67068</v>
      </c>
      <c r="C622" s="5">
        <v>-1.07901428081533</v>
      </c>
      <c r="D622" s="2">
        <v>1.8278078687070699E-3</v>
      </c>
      <c r="E622" s="8">
        <v>3.5869641623092197E-2</v>
      </c>
    </row>
    <row r="623" spans="1:5" x14ac:dyDescent="0.25">
      <c r="A623" s="1" t="s">
        <v>724</v>
      </c>
      <c r="B623" s="1" t="str">
        <f>HYPERLINK("http://www.ncbi.nlm.nih.gov/entrez/query.fcgi?cmd=search&amp;db=gene&amp;term=68796","68796")</f>
        <v>68796</v>
      </c>
      <c r="C623" s="5">
        <v>-1.0801611339046699</v>
      </c>
      <c r="D623" s="2">
        <v>2.7859966332011198E-3</v>
      </c>
      <c r="E623" s="8">
        <v>4.34808355985217E-2</v>
      </c>
    </row>
    <row r="624" spans="1:5" x14ac:dyDescent="0.25">
      <c r="A624" s="1" t="s">
        <v>347</v>
      </c>
      <c r="B624" s="1" t="str">
        <f>HYPERLINK("http://www.ncbi.nlm.nih.gov/entrez/query.fcgi?cmd=search&amp;db=gene&amp;term=68032","68032")</f>
        <v>68032</v>
      </c>
      <c r="C624" s="5">
        <v>-1.08092533871914</v>
      </c>
      <c r="D624" s="2">
        <v>6.0403430508659795E-4</v>
      </c>
      <c r="E624" s="8">
        <v>1.9636724384598101E-2</v>
      </c>
    </row>
    <row r="625" spans="1:5" x14ac:dyDescent="0.25">
      <c r="A625" s="1" t="s">
        <v>995</v>
      </c>
      <c r="B625" s="1" t="str">
        <f>HYPERLINK("http://www.ncbi.nlm.nih.gov/entrez/query.fcgi?cmd=search&amp;db=gene&amp;term=73024","73024")</f>
        <v>73024</v>
      </c>
      <c r="C625" s="5">
        <v>-1.08096285554331</v>
      </c>
      <c r="D625" s="2">
        <v>5.08970849767731E-3</v>
      </c>
      <c r="E625" s="8">
        <v>5.78665020855905E-2</v>
      </c>
    </row>
    <row r="626" spans="1:5" x14ac:dyDescent="0.25">
      <c r="A626" s="1" t="s">
        <v>1327</v>
      </c>
      <c r="B626" s="1" t="str">
        <f>HYPERLINK("http://www.ncbi.nlm.nih.gov/entrez/query.fcgi?cmd=search&amp;db=gene&amp;term=21871","21871")</f>
        <v>21871</v>
      </c>
      <c r="C626" s="5">
        <v>-1.08182307511996</v>
      </c>
      <c r="D626" s="2">
        <v>9.2222737613445495E-3</v>
      </c>
      <c r="E626" s="8">
        <v>7.8725936861651899E-2</v>
      </c>
    </row>
    <row r="627" spans="1:5" x14ac:dyDescent="0.25">
      <c r="A627" s="1" t="s">
        <v>426</v>
      </c>
      <c r="B627" s="1" t="str">
        <f>HYPERLINK("http://www.ncbi.nlm.nih.gov/entrez/query.fcgi?cmd=search&amp;db=gene&amp;term=56551","56551")</f>
        <v>56551</v>
      </c>
      <c r="C627" s="5">
        <v>-1.08211258274885</v>
      </c>
      <c r="D627" s="2">
        <v>9.3164544833879105E-4</v>
      </c>
      <c r="E627" s="8">
        <v>2.4752986215258E-2</v>
      </c>
    </row>
    <row r="628" spans="1:5" x14ac:dyDescent="0.25">
      <c r="A628" s="1" t="s">
        <v>1132</v>
      </c>
      <c r="B628" s="1" t="str">
        <f>HYPERLINK("http://www.ncbi.nlm.nih.gov/entrez/query.fcgi?cmd=search&amp;db=gene&amp;term=321006","321006")</f>
        <v>321006</v>
      </c>
      <c r="C628" s="5">
        <v>-1.08259527945887</v>
      </c>
      <c r="D628" s="2">
        <v>6.66453462059913E-3</v>
      </c>
      <c r="E628" s="8">
        <v>6.6569365353465304E-2</v>
      </c>
    </row>
    <row r="629" spans="1:5" x14ac:dyDescent="0.25">
      <c r="A629" s="1" t="s">
        <v>1312</v>
      </c>
      <c r="B629" s="1" t="str">
        <f>HYPERLINK("http://www.ncbi.nlm.nih.gov/entrez/query.fcgi?cmd=search&amp;db=gene&amp;term=14073","14073")</f>
        <v>14073</v>
      </c>
      <c r="C629" s="5">
        <v>-1.08288796625999</v>
      </c>
      <c r="D629" s="2">
        <v>9.00872071813286E-3</v>
      </c>
      <c r="E629" s="8">
        <v>7.7744085880525504E-2</v>
      </c>
    </row>
    <row r="630" spans="1:5" x14ac:dyDescent="0.25">
      <c r="A630" s="1" t="s">
        <v>766</v>
      </c>
      <c r="B630" s="1" t="str">
        <f>HYPERLINK("http://www.ncbi.nlm.nih.gov/entrez/query.fcgi?cmd=search&amp;db=gene&amp;term=76936","76936")</f>
        <v>76936</v>
      </c>
      <c r="C630" s="5">
        <v>-1.08315202202823</v>
      </c>
      <c r="D630" s="2">
        <v>3.14411904446832E-3</v>
      </c>
      <c r="E630" s="8">
        <v>4.64453852590953E-2</v>
      </c>
    </row>
    <row r="631" spans="1:5" x14ac:dyDescent="0.25">
      <c r="A631" s="1" t="s">
        <v>981</v>
      </c>
      <c r="B631" s="1" t="str">
        <f>HYPERLINK("http://www.ncbi.nlm.nih.gov/entrez/query.fcgi?cmd=search&amp;db=gene&amp;term=76916","76916")</f>
        <v>76916</v>
      </c>
      <c r="C631" s="5">
        <v>-1.0834249364719899</v>
      </c>
      <c r="D631" s="2">
        <v>4.9094004470031597E-3</v>
      </c>
      <c r="E631" s="8">
        <v>5.6609611434312299E-2</v>
      </c>
    </row>
    <row r="632" spans="1:5" x14ac:dyDescent="0.25">
      <c r="A632" s="1" t="s">
        <v>584</v>
      </c>
      <c r="B632" s="1" t="str">
        <f>HYPERLINK("http://www.ncbi.nlm.nih.gov/entrez/query.fcgi?cmd=search&amp;db=gene&amp;term=53868","53868")</f>
        <v>53868</v>
      </c>
      <c r="C632" s="5">
        <v>-1.08362842582497</v>
      </c>
      <c r="D632" s="2">
        <v>1.8766309526430101E-3</v>
      </c>
      <c r="E632" s="8">
        <v>3.6331729130008802E-2</v>
      </c>
    </row>
    <row r="633" spans="1:5" x14ac:dyDescent="0.25">
      <c r="A633" s="1" t="s">
        <v>1284</v>
      </c>
      <c r="B633" s="1" t="str">
        <f>HYPERLINK("http://www.ncbi.nlm.nih.gov/entrez/query.fcgi?cmd=search&amp;db=gene&amp;term=192169","192169")</f>
        <v>192169</v>
      </c>
      <c r="C633" s="5">
        <v>-1.0836447681703101</v>
      </c>
      <c r="D633" s="2">
        <v>8.5832958284339806E-3</v>
      </c>
      <c r="E633" s="8">
        <v>7.5721275501240803E-2</v>
      </c>
    </row>
    <row r="634" spans="1:5" x14ac:dyDescent="0.25">
      <c r="A634" s="1" t="s">
        <v>1254</v>
      </c>
      <c r="B634" s="1" t="str">
        <f>HYPERLINK("http://www.ncbi.nlm.nih.gov/entrez/query.fcgi?cmd=search&amp;db=gene&amp;term=67382","67382")</f>
        <v>67382</v>
      </c>
      <c r="C634" s="5">
        <v>-1.08379025695473</v>
      </c>
      <c r="D634" s="2">
        <v>8.1805974901165701E-3</v>
      </c>
      <c r="E634" s="8">
        <v>7.3892471658811798E-2</v>
      </c>
    </row>
    <row r="635" spans="1:5" x14ac:dyDescent="0.25">
      <c r="A635" s="1" t="s">
        <v>761</v>
      </c>
      <c r="B635" s="1" t="str">
        <f>HYPERLINK("http://www.ncbi.nlm.nih.gov/entrez/query.fcgi?cmd=search&amp;db=gene&amp;term=11938","11938")</f>
        <v>11938</v>
      </c>
      <c r="C635" s="5">
        <v>-1.08399804464628</v>
      </c>
      <c r="D635" s="2">
        <v>3.1144628212325101E-3</v>
      </c>
      <c r="E635" s="8">
        <v>4.63087887123909E-2</v>
      </c>
    </row>
    <row r="636" spans="1:5" x14ac:dyDescent="0.25">
      <c r="A636" s="1" t="s">
        <v>873</v>
      </c>
      <c r="B636" s="1" t="str">
        <f>HYPERLINK("http://www.ncbi.nlm.nih.gov/entrez/query.fcgi?cmd=search&amp;db=gene&amp;term=53323","53323")</f>
        <v>53323</v>
      </c>
      <c r="C636" s="5">
        <v>-1.08612667254227</v>
      </c>
      <c r="D636" s="2">
        <v>3.9142682343316099E-3</v>
      </c>
      <c r="E636" s="8">
        <v>5.0751319588538797E-2</v>
      </c>
    </row>
    <row r="637" spans="1:5" x14ac:dyDescent="0.25">
      <c r="A637" s="1" t="s">
        <v>675</v>
      </c>
      <c r="B637" s="1" t="str">
        <f>HYPERLINK("http://www.ncbi.nlm.nih.gov/entrez/query.fcgi?cmd=search&amp;db=gene&amp;term=19170","19170")</f>
        <v>19170</v>
      </c>
      <c r="C637" s="5">
        <v>-1.08641301412438</v>
      </c>
      <c r="D637" s="2">
        <v>2.3933460699039301E-3</v>
      </c>
      <c r="E637" s="8">
        <v>4.0107135061449001E-2</v>
      </c>
    </row>
    <row r="638" spans="1:5" x14ac:dyDescent="0.25">
      <c r="A638" s="1" t="s">
        <v>523</v>
      </c>
      <c r="B638" s="1" t="str">
        <f>HYPERLINK("http://www.ncbi.nlm.nih.gov/entrez/query.fcgi?cmd=search&amp;db=gene&amp;term=18643","18643")</f>
        <v>18643</v>
      </c>
      <c r="C638" s="5">
        <v>-1.0868374982173501</v>
      </c>
      <c r="D638" s="2">
        <v>1.50746235450594E-3</v>
      </c>
      <c r="E638" s="8">
        <v>3.25755667646037E-2</v>
      </c>
    </row>
    <row r="639" spans="1:5" x14ac:dyDescent="0.25">
      <c r="A639" s="1" t="s">
        <v>450</v>
      </c>
      <c r="B639" s="1" t="str">
        <f>HYPERLINK("http://www.ncbi.nlm.nih.gov/entrez/query.fcgi?cmd=search&amp;db=gene&amp;term=16430","16430")</f>
        <v>16430</v>
      </c>
      <c r="C639" s="5">
        <v>-1.0869658229467301</v>
      </c>
      <c r="D639" s="2">
        <v>1.06659799492759E-3</v>
      </c>
      <c r="E639" s="8">
        <v>2.6830516278788699E-2</v>
      </c>
    </row>
    <row r="640" spans="1:5" x14ac:dyDescent="0.25">
      <c r="A640" s="1" t="s">
        <v>1231</v>
      </c>
      <c r="B640" s="1" t="str">
        <f>HYPERLINK("http://www.ncbi.nlm.nih.gov/entrez/query.fcgi?cmd=search&amp;db=gene&amp;term=66925","66925")</f>
        <v>66925</v>
      </c>
      <c r="C640" s="5">
        <v>-1.08781475109838</v>
      </c>
      <c r="D640" s="2">
        <v>7.8149663120117303E-3</v>
      </c>
      <c r="E640" s="8">
        <v>7.1877828998527696E-2</v>
      </c>
    </row>
    <row r="641" spans="1:5" x14ac:dyDescent="0.25">
      <c r="A641" s="1" t="s">
        <v>1320</v>
      </c>
      <c r="B641" s="1" t="str">
        <f>HYPERLINK("http://www.ncbi.nlm.nih.gov/entrez/query.fcgi?cmd=search&amp;db=gene&amp;term=78906","78906")</f>
        <v>78906</v>
      </c>
      <c r="C641" s="5">
        <v>-1.08814519170783</v>
      </c>
      <c r="D641" s="2">
        <v>9.1079745921047693E-3</v>
      </c>
      <c r="E641" s="8">
        <v>7.8161910055720499E-2</v>
      </c>
    </row>
    <row r="642" spans="1:5" x14ac:dyDescent="0.25">
      <c r="A642" s="1" t="s">
        <v>524</v>
      </c>
      <c r="B642" s="1" t="str">
        <f>HYPERLINK("http://www.ncbi.nlm.nih.gov/entrez/query.fcgi?cmd=search&amp;db=gene&amp;term=21672","21672")</f>
        <v>21672</v>
      </c>
      <c r="C642" s="5">
        <v>-1.0882287044085699</v>
      </c>
      <c r="D642" s="2">
        <v>1.5151419759658099E-3</v>
      </c>
      <c r="E642" s="8">
        <v>3.2632946387252698E-2</v>
      </c>
    </row>
    <row r="643" spans="1:5" x14ac:dyDescent="0.25">
      <c r="A643" s="1" t="s">
        <v>857</v>
      </c>
      <c r="B643" s="1" t="str">
        <f>HYPERLINK("http://www.ncbi.nlm.nih.gov/entrez/query.fcgi?cmd=search&amp;db=gene&amp;term=319156","319156")</f>
        <v>319156</v>
      </c>
      <c r="C643" s="5">
        <v>-1.08863452212256</v>
      </c>
      <c r="D643" s="2">
        <v>3.7896792398930401E-3</v>
      </c>
      <c r="E643" s="8">
        <v>5.0017305874555398E-2</v>
      </c>
    </row>
    <row r="644" spans="1:5" x14ac:dyDescent="0.25">
      <c r="A644" s="1" t="s">
        <v>864</v>
      </c>
      <c r="B644" s="1" t="str">
        <f>HYPERLINK("http://www.ncbi.nlm.nih.gov/entrez/query.fcgi?cmd=search&amp;db=gene&amp;term=69833","69833")</f>
        <v>69833</v>
      </c>
      <c r="C644" s="5">
        <v>-1.08890611550157</v>
      </c>
      <c r="D644" s="2">
        <v>3.8287615443011202E-3</v>
      </c>
      <c r="E644" s="8">
        <v>5.0158580315234201E-2</v>
      </c>
    </row>
    <row r="645" spans="1:5" x14ac:dyDescent="0.25">
      <c r="A645" s="1" t="s">
        <v>1344</v>
      </c>
      <c r="B645" s="1" t="str">
        <f>HYPERLINK("http://www.ncbi.nlm.nih.gov/entrez/query.fcgi?cmd=search&amp;db=gene&amp;term=22034","22034")</f>
        <v>22034</v>
      </c>
      <c r="C645" s="5">
        <v>-1.0893564725203499</v>
      </c>
      <c r="D645" s="2">
        <v>9.5334559205926296E-3</v>
      </c>
      <c r="E645" s="8">
        <v>8.0354483054788206E-2</v>
      </c>
    </row>
    <row r="646" spans="1:5" x14ac:dyDescent="0.25">
      <c r="A646" s="1" t="s">
        <v>399</v>
      </c>
      <c r="B646" s="1" t="str">
        <f>HYPERLINK("http://www.ncbi.nlm.nih.gov/entrez/query.fcgi?cmd=search&amp;db=gene&amp;term=26987","26987")</f>
        <v>26987</v>
      </c>
      <c r="C646" s="5">
        <v>-1.08936501236707</v>
      </c>
      <c r="D646" s="2">
        <v>7.8287712586400104E-4</v>
      </c>
      <c r="E646" s="8">
        <v>2.2204368243530101E-2</v>
      </c>
    </row>
    <row r="647" spans="1:5" x14ac:dyDescent="0.25">
      <c r="A647" s="1" t="s">
        <v>1307</v>
      </c>
      <c r="B647" s="1" t="str">
        <f>HYPERLINK("http://www.ncbi.nlm.nih.gov/entrez/query.fcgi?cmd=search&amp;db=gene&amp;term=66618","66618")</f>
        <v>66618</v>
      </c>
      <c r="C647" s="5">
        <v>-1.0894930342848099</v>
      </c>
      <c r="D647" s="2">
        <v>8.9482187714398104E-3</v>
      </c>
      <c r="E647" s="8">
        <v>7.7553563041795101E-2</v>
      </c>
    </row>
    <row r="648" spans="1:5" x14ac:dyDescent="0.25">
      <c r="A648" s="1" t="s">
        <v>881</v>
      </c>
      <c r="B648" s="1" t="str">
        <f>HYPERLINK("http://www.ncbi.nlm.nih.gov/entrez/query.fcgi?cmd=search&amp;db=gene&amp;term=106529","106529")</f>
        <v>106529</v>
      </c>
      <c r="C648" s="5">
        <v>-1.0897305118996401</v>
      </c>
      <c r="D648" s="2">
        <v>3.9907395629348299E-3</v>
      </c>
      <c r="E648" s="8">
        <v>5.1266237426671003E-2</v>
      </c>
    </row>
    <row r="649" spans="1:5" x14ac:dyDescent="0.25">
      <c r="A649" s="1" t="s">
        <v>673</v>
      </c>
      <c r="B649" s="1" t="str">
        <f>HYPERLINK("http://www.ncbi.nlm.nih.gov/entrez/query.fcgi?cmd=search&amp;db=gene&amp;term=20815","20815")</f>
        <v>20815</v>
      </c>
      <c r="C649" s="5">
        <v>-1.09012462089165</v>
      </c>
      <c r="D649" s="2">
        <v>2.3807985782182701E-3</v>
      </c>
      <c r="E649" s="8">
        <v>4.0015080062788998E-2</v>
      </c>
    </row>
    <row r="650" spans="1:5" x14ac:dyDescent="0.25">
      <c r="A650" s="1" t="s">
        <v>765</v>
      </c>
      <c r="B650" s="1" t="str">
        <f>HYPERLINK("http://www.ncbi.nlm.nih.gov/entrez/query.fcgi?cmd=search&amp;db=gene&amp;term=73711","73711")</f>
        <v>73711</v>
      </c>
      <c r="C650" s="5">
        <v>-1.0901785109192099</v>
      </c>
      <c r="D650" s="2">
        <v>3.1406240204656698E-3</v>
      </c>
      <c r="E650" s="8">
        <v>4.64453852590953E-2</v>
      </c>
    </row>
    <row r="651" spans="1:5" x14ac:dyDescent="0.25">
      <c r="A651" s="1" t="s">
        <v>480</v>
      </c>
      <c r="B651" s="1" t="str">
        <f>HYPERLINK("http://www.ncbi.nlm.nih.gov/entrez/query.fcgi?cmd=search&amp;db=gene&amp;term=21343","21343")</f>
        <v>21343</v>
      </c>
      <c r="C651" s="5">
        <v>-1.09062872998913</v>
      </c>
      <c r="D651" s="2">
        <v>1.2501023717732501E-3</v>
      </c>
      <c r="E651" s="8">
        <v>2.9313951228297701E-2</v>
      </c>
    </row>
    <row r="652" spans="1:5" x14ac:dyDescent="0.25">
      <c r="A652" s="1" t="s">
        <v>900</v>
      </c>
      <c r="B652" s="1" t="str">
        <f>HYPERLINK("http://www.ncbi.nlm.nih.gov/entrez/query.fcgi?cmd=search&amp;db=gene&amp;term=51897","51897")</f>
        <v>51897</v>
      </c>
      <c r="C652" s="5">
        <v>-1.0907449232278801</v>
      </c>
      <c r="D652" s="2">
        <v>4.1283319804033001E-3</v>
      </c>
      <c r="E652" s="8">
        <v>5.18659104387948E-2</v>
      </c>
    </row>
    <row r="653" spans="1:5" x14ac:dyDescent="0.25">
      <c r="A653" s="1" t="s">
        <v>958</v>
      </c>
      <c r="B653" s="1" t="str">
        <f>HYPERLINK("http://www.ncbi.nlm.nih.gov/entrez/query.fcgi?cmd=search&amp;db=gene&amp;term=67841","67841")</f>
        <v>67841</v>
      </c>
      <c r="C653" s="5">
        <v>-1.09125330241496</v>
      </c>
      <c r="D653" s="2">
        <v>4.7031327666577898E-3</v>
      </c>
      <c r="E653" s="8">
        <v>5.5580290741576402E-2</v>
      </c>
    </row>
    <row r="654" spans="1:5" x14ac:dyDescent="0.25">
      <c r="A654" s="1" t="s">
        <v>755</v>
      </c>
      <c r="B654" s="1" t="str">
        <f>HYPERLINK("http://www.ncbi.nlm.nih.gov/entrez/query.fcgi?cmd=search&amp;db=gene&amp;term=233073","233073")</f>
        <v>233073</v>
      </c>
      <c r="C654" s="5">
        <v>-1.09146401991625</v>
      </c>
      <c r="D654" s="2">
        <v>3.0872235564638499E-3</v>
      </c>
      <c r="E654" s="8">
        <v>4.6210949762724003E-2</v>
      </c>
    </row>
    <row r="655" spans="1:5" x14ac:dyDescent="0.25">
      <c r="A655" s="1" t="s">
        <v>1034</v>
      </c>
      <c r="B655" s="1" t="str">
        <f>HYPERLINK("http://www.ncbi.nlm.nih.gov/entrez/query.fcgi?cmd=search&amp;db=gene&amp;term=208643","208643")</f>
        <v>208643</v>
      </c>
      <c r="C655" s="5">
        <v>-1.0914761680792899</v>
      </c>
      <c r="D655" s="2">
        <v>5.51021750078218E-3</v>
      </c>
      <c r="E655" s="8">
        <v>6.0341179459442597E-2</v>
      </c>
    </row>
    <row r="656" spans="1:5" x14ac:dyDescent="0.25">
      <c r="A656" s="1" t="s">
        <v>1285</v>
      </c>
      <c r="B656" s="1" t="str">
        <f>HYPERLINK("http://www.ncbi.nlm.nih.gov/entrez/query.fcgi?cmd=search&amp;db=gene&amp;term=18105","18105")</f>
        <v>18105</v>
      </c>
      <c r="C656" s="5">
        <v>-1.0915481176558199</v>
      </c>
      <c r="D656" s="2">
        <v>8.6317491587064605E-3</v>
      </c>
      <c r="E656" s="8">
        <v>7.6043540124396805E-2</v>
      </c>
    </row>
    <row r="657" spans="1:5" x14ac:dyDescent="0.25">
      <c r="A657" s="1" t="s">
        <v>180</v>
      </c>
      <c r="B657" s="1" t="str">
        <f>HYPERLINK("http://www.ncbi.nlm.nih.gov/entrez/query.fcgi?cmd=search&amp;db=gene&amp;term=110611","110611")</f>
        <v>110611</v>
      </c>
      <c r="C657" s="5">
        <v>-1.09171707404081</v>
      </c>
      <c r="D657" s="2">
        <v>1.69247663606154E-4</v>
      </c>
      <c r="E657" s="8">
        <v>1.06083762793256E-2</v>
      </c>
    </row>
    <row r="658" spans="1:5" x14ac:dyDescent="0.25">
      <c r="A658" s="1" t="s">
        <v>1175</v>
      </c>
      <c r="B658" s="1" t="str">
        <f>HYPERLINK("http://www.ncbi.nlm.nih.gov/entrez/query.fcgi?cmd=search&amp;db=gene&amp;term=13660","13660")</f>
        <v>13660</v>
      </c>
      <c r="C658" s="5">
        <v>-1.09206399699345</v>
      </c>
      <c r="D658" s="2">
        <v>7.0789880836221704E-3</v>
      </c>
      <c r="E658" s="8">
        <v>6.8212818134526398E-2</v>
      </c>
    </row>
    <row r="659" spans="1:5" x14ac:dyDescent="0.25">
      <c r="A659" s="1" t="s">
        <v>1226</v>
      </c>
      <c r="B659" s="1" t="str">
        <f>HYPERLINK("http://www.ncbi.nlm.nih.gov/entrez/query.fcgi?cmd=search&amp;db=gene&amp;term=26394","26394")</f>
        <v>26394</v>
      </c>
      <c r="C659" s="5">
        <v>-1.0925136847100601</v>
      </c>
      <c r="D659" s="2">
        <v>7.75862996777699E-3</v>
      </c>
      <c r="E659" s="8">
        <v>7.1606422363886105E-2</v>
      </c>
    </row>
    <row r="660" spans="1:5" x14ac:dyDescent="0.25">
      <c r="A660" s="1" t="s">
        <v>387</v>
      </c>
      <c r="B660" s="1" t="str">
        <f>HYPERLINK("http://www.ncbi.nlm.nih.gov/entrez/query.fcgi?cmd=search&amp;db=gene&amp;term=72029","72029")</f>
        <v>72029</v>
      </c>
      <c r="C660" s="5">
        <v>-1.0929215227173099</v>
      </c>
      <c r="D660" s="2">
        <v>7.5433352954323895E-4</v>
      </c>
      <c r="E660" s="8">
        <v>2.20419451549318E-2</v>
      </c>
    </row>
    <row r="661" spans="1:5" x14ac:dyDescent="0.25">
      <c r="A661" s="1" t="s">
        <v>625</v>
      </c>
      <c r="B661" s="1" t="str">
        <f>HYPERLINK("http://www.ncbi.nlm.nih.gov/entrez/query.fcgi?cmd=search&amp;db=gene&amp;term=67760","67760")</f>
        <v>67760</v>
      </c>
      <c r="C661" s="5">
        <v>-1.09295226941024</v>
      </c>
      <c r="D661" s="2">
        <v>2.1099155197426001E-3</v>
      </c>
      <c r="E661" s="8">
        <v>3.8098487694664403E-2</v>
      </c>
    </row>
    <row r="662" spans="1:5" x14ac:dyDescent="0.25">
      <c r="A662" s="1" t="s">
        <v>817</v>
      </c>
      <c r="B662" s="1" t="str">
        <f>HYPERLINK("http://www.ncbi.nlm.nih.gov/entrez/query.fcgi?cmd=search&amp;db=gene&amp;term=21787","21787")</f>
        <v>21787</v>
      </c>
      <c r="C662" s="5">
        <v>-1.0932010981667699</v>
      </c>
      <c r="D662" s="2">
        <v>3.4507115061876998E-3</v>
      </c>
      <c r="E662" s="8">
        <v>4.7776310216805298E-2</v>
      </c>
    </row>
    <row r="663" spans="1:5" x14ac:dyDescent="0.25">
      <c r="A663" s="1" t="s">
        <v>1102</v>
      </c>
      <c r="B663" s="1" t="str">
        <f>HYPERLINK("http://www.ncbi.nlm.nih.gov/entrez/query.fcgi?cmd=search&amp;db=gene&amp;term=20619","20619")</f>
        <v>20619</v>
      </c>
      <c r="C663" s="5">
        <v>-1.0932871977555401</v>
      </c>
      <c r="D663" s="2">
        <v>6.2490080056942796E-3</v>
      </c>
      <c r="E663" s="8">
        <v>6.4164459464277401E-2</v>
      </c>
    </row>
    <row r="664" spans="1:5" x14ac:dyDescent="0.25">
      <c r="A664" s="1" t="s">
        <v>689</v>
      </c>
      <c r="B664" s="1" t="str">
        <f>HYPERLINK("http://www.ncbi.nlm.nih.gov/entrez/query.fcgi?cmd=search&amp;db=gene&amp;term=66510","66510")</f>
        <v>66510</v>
      </c>
      <c r="C664" s="5">
        <v>-1.09344065390064</v>
      </c>
      <c r="D664" s="2">
        <v>2.4961665111162801E-3</v>
      </c>
      <c r="E664" s="8">
        <v>4.0982676078386203E-2</v>
      </c>
    </row>
    <row r="665" spans="1:5" x14ac:dyDescent="0.25">
      <c r="A665" s="1" t="s">
        <v>373</v>
      </c>
      <c r="B665" s="1" t="str">
        <f>HYPERLINK("http://www.ncbi.nlm.nih.gov/entrez/query.fcgi?cmd=search&amp;db=gene&amp;term=27366","27366")</f>
        <v>27366</v>
      </c>
      <c r="C665" s="5">
        <v>-1.09346326191809</v>
      </c>
      <c r="D665" s="2">
        <v>6.9830423509387196E-4</v>
      </c>
      <c r="E665" s="8">
        <v>2.11825325416099E-2</v>
      </c>
    </row>
    <row r="666" spans="1:5" x14ac:dyDescent="0.25">
      <c r="A666" s="1" t="s">
        <v>1025</v>
      </c>
      <c r="B666" s="1" t="str">
        <f>HYPERLINK("http://www.ncbi.nlm.nih.gov/entrez/query.fcgi?cmd=search&amp;db=gene&amp;term=67789","67789")</f>
        <v>67789</v>
      </c>
      <c r="C666" s="5">
        <v>-1.0935844270497099</v>
      </c>
      <c r="D666" s="2">
        <v>5.4256719164733598E-3</v>
      </c>
      <c r="E666" s="8">
        <v>5.9936019070259097E-2</v>
      </c>
    </row>
    <row r="667" spans="1:5" x14ac:dyDescent="0.25">
      <c r="A667" s="1" t="s">
        <v>1236</v>
      </c>
      <c r="B667" s="1" t="str">
        <f>HYPERLINK("http://www.ncbi.nlm.nih.gov/entrez/query.fcgi?cmd=search&amp;db=gene&amp;term=72121","72121")</f>
        <v>72121</v>
      </c>
      <c r="C667" s="5">
        <v>-1.0936903952460499</v>
      </c>
      <c r="D667" s="2">
        <v>7.8750204889681506E-3</v>
      </c>
      <c r="E667" s="8">
        <v>7.2084339118374197E-2</v>
      </c>
    </row>
    <row r="668" spans="1:5" x14ac:dyDescent="0.25">
      <c r="A668" s="1" t="s">
        <v>844</v>
      </c>
      <c r="B668" s="1" t="str">
        <f>HYPERLINK("http://www.ncbi.nlm.nih.gov/entrez/query.fcgi?cmd=search&amp;db=gene&amp;term=216860","216860")</f>
        <v>216860</v>
      </c>
      <c r="C668" s="5">
        <v>-1.09392895497723</v>
      </c>
      <c r="D668" s="2">
        <v>3.6922333170812398E-3</v>
      </c>
      <c r="E668" s="8">
        <v>4.9395356523456099E-2</v>
      </c>
    </row>
    <row r="669" spans="1:5" x14ac:dyDescent="0.25">
      <c r="A669" s="1" t="s">
        <v>868</v>
      </c>
      <c r="B669" s="1" t="str">
        <f>HYPERLINK("http://www.ncbi.nlm.nih.gov/entrez/query.fcgi?cmd=search&amp;db=gene&amp;term=101613","101613")</f>
        <v>101613</v>
      </c>
      <c r="C669" s="5">
        <v>-1.09468689215322</v>
      </c>
      <c r="D669" s="2">
        <v>3.8726430797693099E-3</v>
      </c>
      <c r="E669" s="8">
        <v>5.05001918692599E-2</v>
      </c>
    </row>
    <row r="670" spans="1:5" x14ac:dyDescent="0.25">
      <c r="A670" s="1" t="s">
        <v>395</v>
      </c>
      <c r="B670" s="1" t="str">
        <f>HYPERLINK("http://www.ncbi.nlm.nih.gov/entrez/query.fcgi?cmd=search&amp;db=gene&amp;term=53319","53319")</f>
        <v>53319</v>
      </c>
      <c r="C670" s="5">
        <v>-1.0948089301727799</v>
      </c>
      <c r="D670" s="2">
        <v>7.7134360960151604E-4</v>
      </c>
      <c r="E670" s="8">
        <v>2.2055016107000398E-2</v>
      </c>
    </row>
    <row r="671" spans="1:5" x14ac:dyDescent="0.25">
      <c r="A671" s="1" t="s">
        <v>593</v>
      </c>
      <c r="B671" s="1" t="str">
        <f>HYPERLINK("http://www.ncbi.nlm.nih.gov/entrez/query.fcgi?cmd=search&amp;db=gene&amp;term=228368","228368")</f>
        <v>228368</v>
      </c>
      <c r="C671" s="5">
        <v>-1.09570660335113</v>
      </c>
      <c r="D671" s="2">
        <v>1.94271604129703E-3</v>
      </c>
      <c r="E671" s="8">
        <v>3.70100107281542E-2</v>
      </c>
    </row>
    <row r="672" spans="1:5" x14ac:dyDescent="0.25">
      <c r="A672" s="1" t="s">
        <v>407</v>
      </c>
      <c r="B672" s="1" t="str">
        <f>HYPERLINK("http://www.ncbi.nlm.nih.gov/entrez/query.fcgi?cmd=search&amp;db=gene&amp;term=59288","59288")</f>
        <v>59288</v>
      </c>
      <c r="C672" s="5">
        <v>-1.0963951834059</v>
      </c>
      <c r="D672" s="2">
        <v>8.38041882250673E-4</v>
      </c>
      <c r="E672" s="8">
        <v>2.3194664747915601E-2</v>
      </c>
    </row>
    <row r="673" spans="1:5" x14ac:dyDescent="0.25">
      <c r="A673" s="1" t="s">
        <v>1246</v>
      </c>
      <c r="B673" s="1" t="str">
        <f>HYPERLINK("http://www.ncbi.nlm.nih.gov/entrez/query.fcgi?cmd=search&amp;db=gene&amp;term=231659","231659")</f>
        <v>231659</v>
      </c>
      <c r="C673" s="5">
        <v>-1.09654646360243</v>
      </c>
      <c r="D673" s="2">
        <v>7.9862923309605999E-3</v>
      </c>
      <c r="E673" s="8">
        <v>7.2599800327010994E-2</v>
      </c>
    </row>
    <row r="674" spans="1:5" x14ac:dyDescent="0.25">
      <c r="A674" s="1" t="s">
        <v>1183</v>
      </c>
      <c r="B674" s="1" t="str">
        <f>HYPERLINK("http://www.ncbi.nlm.nih.gov/entrez/query.fcgi?cmd=search&amp;db=gene&amp;term=24060","24060")</f>
        <v>24060</v>
      </c>
      <c r="C674" s="5">
        <v>-1.09670701620206</v>
      </c>
      <c r="D674" s="2">
        <v>7.1326080579159302E-3</v>
      </c>
      <c r="E674" s="8">
        <v>6.8240753741985002E-2</v>
      </c>
    </row>
    <row r="675" spans="1:5" x14ac:dyDescent="0.25">
      <c r="A675" s="1" t="s">
        <v>964</v>
      </c>
      <c r="B675" s="1" t="str">
        <f>HYPERLINK("http://www.ncbi.nlm.nih.gov/entrez/query.fcgi?cmd=search&amp;db=gene&amp;term=53817","53817")</f>
        <v>53817</v>
      </c>
      <c r="C675" s="5">
        <v>-1.0968672876227299</v>
      </c>
      <c r="D675" s="2">
        <v>4.76126630150375E-3</v>
      </c>
      <c r="E675" s="8">
        <v>5.57858393463024E-2</v>
      </c>
    </row>
    <row r="676" spans="1:5" x14ac:dyDescent="0.25">
      <c r="A676" s="1" t="s">
        <v>1274</v>
      </c>
      <c r="B676" s="1" t="str">
        <f>HYPERLINK("http://www.ncbi.nlm.nih.gov/entrez/query.fcgi?cmd=search&amp;db=gene&amp;term=69752","69752")</f>
        <v>69752</v>
      </c>
      <c r="C676" s="5">
        <v>-1.0968956570328201</v>
      </c>
      <c r="D676" s="2">
        <v>8.4627401819730198E-3</v>
      </c>
      <c r="E676" s="8">
        <v>7.5214193919155903E-2</v>
      </c>
    </row>
    <row r="677" spans="1:5" x14ac:dyDescent="0.25">
      <c r="A677" s="1" t="s">
        <v>1286</v>
      </c>
      <c r="B677" s="1" t="str">
        <f>HYPERLINK("http://www.ncbi.nlm.nih.gov/entrez/query.fcgi?cmd=search&amp;db=gene&amp;term=227695","227695")</f>
        <v>227695</v>
      </c>
      <c r="C677" s="5">
        <v>-1.09697614698631</v>
      </c>
      <c r="D677" s="2">
        <v>8.6332313933081793E-3</v>
      </c>
      <c r="E677" s="8">
        <v>7.6043540124396805E-2</v>
      </c>
    </row>
    <row r="678" spans="1:5" x14ac:dyDescent="0.25">
      <c r="A678" s="1" t="s">
        <v>1303</v>
      </c>
      <c r="B678" s="1" t="str">
        <f>HYPERLINK("http://www.ncbi.nlm.nih.gov/entrez/query.fcgi?cmd=search&amp;db=gene&amp;term=27397","27397")</f>
        <v>27397</v>
      </c>
      <c r="C678" s="5">
        <v>-1.0976312521707601</v>
      </c>
      <c r="D678" s="2">
        <v>8.8286301175641794E-3</v>
      </c>
      <c r="E678" s="8">
        <v>7.67516320156683E-2</v>
      </c>
    </row>
    <row r="679" spans="1:5" x14ac:dyDescent="0.25">
      <c r="A679" s="1" t="s">
        <v>1071</v>
      </c>
      <c r="B679" s="1" t="str">
        <f>HYPERLINK("http://www.ncbi.nlm.nih.gov/entrez/query.fcgi?cmd=search&amp;db=gene&amp;term=432508","432508")</f>
        <v>432508</v>
      </c>
      <c r="C679" s="5">
        <v>-1.09763474392229</v>
      </c>
      <c r="D679" s="2">
        <v>5.9564173874755398E-3</v>
      </c>
      <c r="E679" s="8">
        <v>6.2978194993245598E-2</v>
      </c>
    </row>
    <row r="680" spans="1:5" x14ac:dyDescent="0.25">
      <c r="A680" s="1" t="s">
        <v>312</v>
      </c>
      <c r="B680" s="1" t="str">
        <f>HYPERLINK("http://www.ncbi.nlm.nih.gov/entrez/query.fcgi?cmd=search&amp;db=gene&amp;term=66890","66890")</f>
        <v>66890</v>
      </c>
      <c r="C680" s="5">
        <v>-1.09783971802215</v>
      </c>
      <c r="D680" s="2">
        <v>4.8090172750292498E-4</v>
      </c>
      <c r="E680" s="8">
        <v>1.7407843965376001E-2</v>
      </c>
    </row>
    <row r="681" spans="1:5" x14ac:dyDescent="0.25">
      <c r="A681" s="1" t="s">
        <v>847</v>
      </c>
      <c r="B681" s="1" t="str">
        <f>HYPERLINK("http://www.ncbi.nlm.nih.gov/entrez/query.fcgi?cmd=search&amp;db=gene&amp;term=19290","19290")</f>
        <v>19290</v>
      </c>
      <c r="C681" s="5">
        <v>-1.09791825421768</v>
      </c>
      <c r="D681" s="2">
        <v>3.7005837185615201E-3</v>
      </c>
      <c r="E681" s="8">
        <v>4.9395356523456099E-2</v>
      </c>
    </row>
    <row r="682" spans="1:5" x14ac:dyDescent="0.25">
      <c r="A682" s="1" t="s">
        <v>405</v>
      </c>
      <c r="B682" s="1" t="str">
        <f>HYPERLINK("http://www.ncbi.nlm.nih.gov/entrez/query.fcgi?cmd=search&amp;db=gene&amp;term=78304","78304")</f>
        <v>78304</v>
      </c>
      <c r="C682" s="5">
        <v>-1.0984901917351999</v>
      </c>
      <c r="D682" s="2">
        <v>8.2376828431307602E-4</v>
      </c>
      <c r="E682" s="8">
        <v>2.2969876978794299E-2</v>
      </c>
    </row>
    <row r="683" spans="1:5" x14ac:dyDescent="0.25">
      <c r="A683" s="1" t="s">
        <v>1028</v>
      </c>
      <c r="B683" s="1" t="str">
        <f>HYPERLINK("http://www.ncbi.nlm.nih.gov/entrez/query.fcgi?cmd=search&amp;db=gene&amp;term=66593","66593")</f>
        <v>66593</v>
      </c>
      <c r="C683" s="5">
        <v>-1.09992487522378</v>
      </c>
      <c r="D683" s="2">
        <v>5.4658329716748E-3</v>
      </c>
      <c r="E683" s="8">
        <v>6.0203804931875902E-2</v>
      </c>
    </row>
    <row r="684" spans="1:5" x14ac:dyDescent="0.25">
      <c r="A684" s="1" t="s">
        <v>595</v>
      </c>
      <c r="B684" s="1" t="str">
        <f>HYPERLINK("http://www.ncbi.nlm.nih.gov/entrez/query.fcgi?cmd=search&amp;db=gene&amp;term=192120","192120")</f>
        <v>192120</v>
      </c>
      <c r="C684" s="5">
        <v>-1.1001646908692</v>
      </c>
      <c r="D684" s="2">
        <v>1.95479890416328E-3</v>
      </c>
      <c r="E684" s="8">
        <v>3.7147754287548899E-2</v>
      </c>
    </row>
    <row r="685" spans="1:5" x14ac:dyDescent="0.25">
      <c r="A685" s="1" t="s">
        <v>1341</v>
      </c>
      <c r="B685" s="1" t="str">
        <f>HYPERLINK("http://www.ncbi.nlm.nih.gov/entrez/query.fcgi?cmd=search&amp;db=gene&amp;term=72772","72772")</f>
        <v>72772</v>
      </c>
      <c r="C685" s="5">
        <v>-1.10044049255722</v>
      </c>
      <c r="D685" s="2">
        <v>9.4640772495564497E-3</v>
      </c>
      <c r="E685" s="8">
        <v>7.9947902166891502E-2</v>
      </c>
    </row>
    <row r="686" spans="1:5" x14ac:dyDescent="0.25">
      <c r="A686" s="1" t="s">
        <v>1045</v>
      </c>
      <c r="B686" s="1" t="str">
        <f>HYPERLINK("http://www.ncbi.nlm.nih.gov/entrez/query.fcgi?cmd=search&amp;db=gene&amp;term=69168","69168")</f>
        <v>69168</v>
      </c>
      <c r="C686" s="5">
        <v>-1.1005703951744901</v>
      </c>
      <c r="D686" s="2">
        <v>5.6320754896574997E-3</v>
      </c>
      <c r="E686" s="8">
        <v>6.1019341836536997E-2</v>
      </c>
    </row>
    <row r="687" spans="1:5" x14ac:dyDescent="0.25">
      <c r="A687" s="1" t="s">
        <v>1014</v>
      </c>
      <c r="B687" s="1" t="str">
        <f>HYPERLINK("http://www.ncbi.nlm.nih.gov/entrez/query.fcgi?cmd=search&amp;db=gene&amp;term=58249","58249")</f>
        <v>58249</v>
      </c>
      <c r="C687" s="5">
        <v>-1.1007275840978299</v>
      </c>
      <c r="D687" s="2">
        <v>5.3293422728120099E-3</v>
      </c>
      <c r="E687" s="8">
        <v>5.94881819354625E-2</v>
      </c>
    </row>
    <row r="688" spans="1:5" x14ac:dyDescent="0.25">
      <c r="A688" s="1" t="s">
        <v>1339</v>
      </c>
      <c r="B688" s="1" t="str">
        <f>HYPERLINK("http://www.ncbi.nlm.nih.gov/entrez/query.fcgi?cmd=search&amp;db=gene&amp;term=57444","57444")</f>
        <v>57444</v>
      </c>
      <c r="C688" s="5">
        <v>-1.10114039362218</v>
      </c>
      <c r="D688" s="2">
        <v>9.4271122575908493E-3</v>
      </c>
      <c r="E688" s="8">
        <v>7.9754410498588807E-2</v>
      </c>
    </row>
    <row r="689" spans="1:5" x14ac:dyDescent="0.25">
      <c r="A689" s="1" t="s">
        <v>683</v>
      </c>
      <c r="B689" s="1" t="str">
        <f>HYPERLINK("http://www.ncbi.nlm.nih.gov/entrez/query.fcgi?cmd=search&amp;db=gene&amp;term=24045","24045")</f>
        <v>24045</v>
      </c>
      <c r="C689" s="5">
        <v>-1.1012348170433199</v>
      </c>
      <c r="D689" s="2">
        <v>2.4760661800011801E-3</v>
      </c>
      <c r="E689" s="8">
        <v>4.0955569105455399E-2</v>
      </c>
    </row>
    <row r="690" spans="1:5" x14ac:dyDescent="0.25">
      <c r="A690" s="1" t="s">
        <v>754</v>
      </c>
      <c r="B690" s="1" t="str">
        <f>HYPERLINK("http://www.ncbi.nlm.nih.gov/entrez/query.fcgi?cmd=search&amp;db=gene&amp;term=23983","23983")</f>
        <v>23983</v>
      </c>
      <c r="C690" s="5">
        <v>-1.1013898999443701</v>
      </c>
      <c r="D690" s="2">
        <v>3.0868083013122498E-3</v>
      </c>
      <c r="E690" s="8">
        <v>4.6210949762724003E-2</v>
      </c>
    </row>
    <row r="691" spans="1:5" x14ac:dyDescent="0.25">
      <c r="A691" s="1" t="s">
        <v>611</v>
      </c>
      <c r="B691" s="1" t="str">
        <f>HYPERLINK("http://www.ncbi.nlm.nih.gov/entrez/query.fcgi?cmd=search&amp;db=gene&amp;term=19182","19182")</f>
        <v>19182</v>
      </c>
      <c r="C691" s="5">
        <v>-1.10147951602577</v>
      </c>
      <c r="D691" s="2">
        <v>2.0239815924223401E-3</v>
      </c>
      <c r="E691" s="8">
        <v>3.7419438504338501E-2</v>
      </c>
    </row>
    <row r="692" spans="1:5" x14ac:dyDescent="0.25">
      <c r="A692" s="1" t="s">
        <v>753</v>
      </c>
      <c r="B692" s="1" t="str">
        <f>HYPERLINK("http://www.ncbi.nlm.nih.gov/entrez/query.fcgi?cmd=search&amp;db=gene&amp;term=381085","381085")</f>
        <v>381085</v>
      </c>
      <c r="C692" s="5">
        <v>-1.10172729906531</v>
      </c>
      <c r="D692" s="2">
        <v>3.0667209635062398E-3</v>
      </c>
      <c r="E692" s="8">
        <v>4.6082084804219998E-2</v>
      </c>
    </row>
    <row r="693" spans="1:5" x14ac:dyDescent="0.25">
      <c r="A693" s="1" t="s">
        <v>1195</v>
      </c>
      <c r="B693" s="1" t="str">
        <f>HYPERLINK("http://www.ncbi.nlm.nih.gov/entrez/query.fcgi?cmd=search&amp;db=gene&amp;term=71745","71745")</f>
        <v>71745</v>
      </c>
      <c r="C693" s="5">
        <v>-1.1017826399014901</v>
      </c>
      <c r="D693" s="2">
        <v>7.3237858794756904E-3</v>
      </c>
      <c r="E693" s="8">
        <v>6.9413876174494293E-2</v>
      </c>
    </row>
    <row r="694" spans="1:5" x14ac:dyDescent="0.25">
      <c r="A694" s="1" t="s">
        <v>952</v>
      </c>
      <c r="B694" s="1" t="str">
        <f>HYPERLINK("http://www.ncbi.nlm.nih.gov/entrez/query.fcgi?cmd=search&amp;db=gene&amp;term=14356","14356")</f>
        <v>14356</v>
      </c>
      <c r="C694" s="5">
        <v>-1.10185645990147</v>
      </c>
      <c r="D694" s="2">
        <v>4.6631173739224404E-3</v>
      </c>
      <c r="E694" s="8">
        <v>5.5379628611894403E-2</v>
      </c>
    </row>
    <row r="695" spans="1:5" x14ac:dyDescent="0.25">
      <c r="A695" s="1" t="s">
        <v>522</v>
      </c>
      <c r="B695" s="1" t="str">
        <f>HYPERLINK("http://www.ncbi.nlm.nih.gov/entrez/query.fcgi?cmd=search&amp;db=gene&amp;term=215384","215384")</f>
        <v>215384</v>
      </c>
      <c r="C695" s="5">
        <v>-1.1019317776848701</v>
      </c>
      <c r="D695" s="2">
        <v>1.50059015194381E-3</v>
      </c>
      <c r="E695" s="8">
        <v>3.2488945339710001E-2</v>
      </c>
    </row>
    <row r="696" spans="1:5" x14ac:dyDescent="0.25">
      <c r="A696" s="1" t="s">
        <v>566</v>
      </c>
      <c r="B696" s="1" t="str">
        <f>HYPERLINK("http://www.ncbi.nlm.nih.gov/entrez/query.fcgi?cmd=search&amp;db=gene&amp;term=68926","68926")</f>
        <v>68926</v>
      </c>
      <c r="C696" s="5">
        <v>-1.1021297259348699</v>
      </c>
      <c r="D696" s="2">
        <v>1.7814182213695699E-3</v>
      </c>
      <c r="E696" s="8">
        <v>3.5544673109434398E-2</v>
      </c>
    </row>
    <row r="697" spans="1:5" x14ac:dyDescent="0.25">
      <c r="A697" s="1" t="s">
        <v>1314</v>
      </c>
      <c r="B697" s="1" t="str">
        <f>HYPERLINK("http://www.ncbi.nlm.nih.gov/entrez/query.fcgi?cmd=search&amp;db=gene&amp;term=107522","107522")</f>
        <v>107522</v>
      </c>
      <c r="C697" s="5">
        <v>-1.1022108955657299</v>
      </c>
      <c r="D697" s="2">
        <v>9.0271558866747998E-3</v>
      </c>
      <c r="E697" s="8">
        <v>7.7821547287028003E-2</v>
      </c>
    </row>
    <row r="698" spans="1:5" x14ac:dyDescent="0.25">
      <c r="A698" s="1" t="s">
        <v>1075</v>
      </c>
      <c r="B698" s="1" t="str">
        <f>HYPERLINK("http://www.ncbi.nlm.nih.gov/entrez/query.fcgi?cmd=search&amp;db=gene&amp;term=15499","15499")</f>
        <v>15499</v>
      </c>
      <c r="C698" s="5">
        <v>-1.1022184078117201</v>
      </c>
      <c r="D698" s="2">
        <v>5.9901179058670104E-3</v>
      </c>
      <c r="E698" s="8">
        <v>6.3042544850947804E-2</v>
      </c>
    </row>
    <row r="699" spans="1:5" x14ac:dyDescent="0.25">
      <c r="A699" s="1" t="s">
        <v>1321</v>
      </c>
      <c r="B699" s="1" t="str">
        <f>HYPERLINK("http://www.ncbi.nlm.nih.gov/entrez/query.fcgi?cmd=search&amp;db=gene&amp;term=14042","14042")</f>
        <v>14042</v>
      </c>
      <c r="C699" s="5">
        <v>-1.10241029038522</v>
      </c>
      <c r="D699" s="2">
        <v>9.1183265800765002E-3</v>
      </c>
      <c r="E699" s="8">
        <v>7.8191601270269001E-2</v>
      </c>
    </row>
    <row r="700" spans="1:5" x14ac:dyDescent="0.25">
      <c r="A700" s="1" t="s">
        <v>1310</v>
      </c>
      <c r="B700" s="1" t="str">
        <f>HYPERLINK("http://www.ncbi.nlm.nih.gov/entrez/query.fcgi?cmd=search&amp;db=gene&amp;term=18975","18975")</f>
        <v>18975</v>
      </c>
      <c r="C700" s="5">
        <v>-1.10252679678399</v>
      </c>
      <c r="D700" s="2">
        <v>8.9922904557138104E-3</v>
      </c>
      <c r="E700" s="8">
        <v>7.7744085880525504E-2</v>
      </c>
    </row>
    <row r="701" spans="1:5" x14ac:dyDescent="0.25">
      <c r="A701" s="1" t="s">
        <v>1184</v>
      </c>
      <c r="B701" s="1" t="str">
        <f>HYPERLINK("http://www.ncbi.nlm.nih.gov/entrez/query.fcgi?cmd=search&amp;db=gene&amp;term=72599","72599")</f>
        <v>72599</v>
      </c>
      <c r="C701" s="5">
        <v>-1.10261032159453</v>
      </c>
      <c r="D701" s="2">
        <v>7.13968237306739E-3</v>
      </c>
      <c r="E701" s="8">
        <v>6.8240753741985002E-2</v>
      </c>
    </row>
    <row r="702" spans="1:5" x14ac:dyDescent="0.25">
      <c r="A702" s="1" t="s">
        <v>783</v>
      </c>
      <c r="B702" s="1" t="str">
        <f>HYPERLINK("http://www.ncbi.nlm.nih.gov/entrez/query.fcgi?cmd=search&amp;db=gene&amp;term=55949","55949")</f>
        <v>55949</v>
      </c>
      <c r="C702" s="5">
        <v>-1.1032317649498899</v>
      </c>
      <c r="D702" s="2">
        <v>3.2359167115969499E-3</v>
      </c>
      <c r="E702" s="8">
        <v>4.6766243505481801E-2</v>
      </c>
    </row>
    <row r="703" spans="1:5" x14ac:dyDescent="0.25">
      <c r="A703" s="1" t="s">
        <v>588</v>
      </c>
      <c r="B703" s="1" t="str">
        <f>HYPERLINK("http://www.ncbi.nlm.nih.gov/entrez/query.fcgi?cmd=search&amp;db=gene&amp;term=102122","102122")</f>
        <v>102122</v>
      </c>
      <c r="C703" s="5">
        <v>-1.1032529076287001</v>
      </c>
      <c r="D703" s="2">
        <v>1.9003841133606899E-3</v>
      </c>
      <c r="E703" s="8">
        <v>3.6542157745441797E-2</v>
      </c>
    </row>
    <row r="704" spans="1:5" x14ac:dyDescent="0.25">
      <c r="A704" s="1" t="s">
        <v>1161</v>
      </c>
      <c r="B704" s="1" t="str">
        <f>HYPERLINK("http://www.ncbi.nlm.nih.gov/entrez/query.fcgi?cmd=search&amp;db=gene&amp;term=94279","94279")</f>
        <v>94279</v>
      </c>
      <c r="C704" s="5">
        <v>-1.10328068629309</v>
      </c>
      <c r="D704" s="2">
        <v>6.9033108036244996E-3</v>
      </c>
      <c r="E704" s="8">
        <v>6.7341458864372594E-2</v>
      </c>
    </row>
    <row r="705" spans="1:5" x14ac:dyDescent="0.25">
      <c r="A705" s="1" t="s">
        <v>1232</v>
      </c>
      <c r="B705" s="1" t="str">
        <f>HYPERLINK("http://www.ncbi.nlm.nih.gov/entrez/query.fcgi?cmd=search&amp;db=gene&amp;term=118451","118451")</f>
        <v>118451</v>
      </c>
      <c r="C705" s="5">
        <v>-1.1033396027005899</v>
      </c>
      <c r="D705" s="2">
        <v>7.8181734706634903E-3</v>
      </c>
      <c r="E705" s="8">
        <v>7.1877828998527696E-2</v>
      </c>
    </row>
    <row r="706" spans="1:5" x14ac:dyDescent="0.25">
      <c r="A706" s="1" t="s">
        <v>778</v>
      </c>
      <c r="B706" s="1" t="str">
        <f>HYPERLINK("http://www.ncbi.nlm.nih.gov/entrez/query.fcgi?cmd=search&amp;db=gene&amp;term=54632","54632")</f>
        <v>54632</v>
      </c>
      <c r="C706" s="5">
        <v>-1.1033486830592101</v>
      </c>
      <c r="D706" s="2">
        <v>3.2029383309553098E-3</v>
      </c>
      <c r="E706" s="8">
        <v>4.6529962500043202E-2</v>
      </c>
    </row>
    <row r="707" spans="1:5" x14ac:dyDescent="0.25">
      <c r="A707" s="1" t="s">
        <v>936</v>
      </c>
      <c r="B707" s="1" t="str">
        <f>HYPERLINK("http://www.ncbi.nlm.nih.gov/entrez/query.fcgi?cmd=search&amp;db=gene&amp;term=116873","116873")</f>
        <v>116873</v>
      </c>
      <c r="C707" s="5">
        <v>-1.1034165985950599</v>
      </c>
      <c r="D707" s="2">
        <v>4.4718894721604797E-3</v>
      </c>
      <c r="E707" s="8">
        <v>5.4087017136083597E-2</v>
      </c>
    </row>
    <row r="708" spans="1:5" x14ac:dyDescent="0.25">
      <c r="A708" s="1" t="s">
        <v>959</v>
      </c>
      <c r="B708" s="1" t="str">
        <f>HYPERLINK("http://www.ncbi.nlm.nih.gov/entrez/query.fcgi?cmd=search&amp;db=gene&amp;term=52009","52009")</f>
        <v>52009</v>
      </c>
      <c r="C708" s="5">
        <v>-1.10347561609514</v>
      </c>
      <c r="D708" s="2">
        <v>4.7154449590804904E-3</v>
      </c>
      <c r="E708" s="8">
        <v>5.5586121608480199E-2</v>
      </c>
    </row>
    <row r="709" spans="1:5" x14ac:dyDescent="0.25">
      <c r="A709" s="1" t="s">
        <v>1335</v>
      </c>
      <c r="B709" s="1" t="str">
        <f>HYPERLINK("http://www.ncbi.nlm.nih.gov/entrez/query.fcgi?cmd=search&amp;db=gene&amp;term=71767","71767")</f>
        <v>71767</v>
      </c>
      <c r="C709" s="5">
        <v>-1.1036668383499699</v>
      </c>
      <c r="D709" s="2">
        <v>9.35919066562718E-3</v>
      </c>
      <c r="E709" s="8">
        <v>7.9372501573183804E-2</v>
      </c>
    </row>
    <row r="710" spans="1:5" x14ac:dyDescent="0.25">
      <c r="A710" s="1" t="s">
        <v>963</v>
      </c>
      <c r="B710" s="1" t="str">
        <f>HYPERLINK("http://www.ncbi.nlm.nih.gov/entrez/query.fcgi?cmd=search&amp;db=gene&amp;term=12859","12859")</f>
        <v>12859</v>
      </c>
      <c r="C710" s="5">
        <v>-1.1039047094276799</v>
      </c>
      <c r="D710" s="2">
        <v>4.7369888533097503E-3</v>
      </c>
      <c r="E710" s="8">
        <v>5.5690338536395698E-2</v>
      </c>
    </row>
    <row r="711" spans="1:5" x14ac:dyDescent="0.25">
      <c r="A711" s="1" t="s">
        <v>883</v>
      </c>
      <c r="B711" s="1" t="str">
        <f>HYPERLINK("http://www.ncbi.nlm.nih.gov/entrez/query.fcgi?cmd=search&amp;db=gene&amp;term=72935","72935")</f>
        <v>72935</v>
      </c>
      <c r="C711" s="5">
        <v>-1.1046897133505</v>
      </c>
      <c r="D711" s="2">
        <v>4.0016640770264003E-3</v>
      </c>
      <c r="E711" s="8">
        <v>5.1266237426671003E-2</v>
      </c>
    </row>
    <row r="712" spans="1:5" x14ac:dyDescent="0.25">
      <c r="A712" s="1" t="s">
        <v>740</v>
      </c>
      <c r="B712" s="1" t="str">
        <f>HYPERLINK("http://www.ncbi.nlm.nih.gov/entrez/query.fcgi?cmd=search&amp;db=gene&amp;term=54451","54451")</f>
        <v>54451</v>
      </c>
      <c r="C712" s="5">
        <v>-1.10472543438212</v>
      </c>
      <c r="D712" s="2">
        <v>2.8863472164202299E-3</v>
      </c>
      <c r="E712" s="8">
        <v>4.4131580072710397E-2</v>
      </c>
    </row>
    <row r="713" spans="1:5" x14ac:dyDescent="0.25">
      <c r="A713" s="1" t="s">
        <v>849</v>
      </c>
      <c r="B713" s="1" t="str">
        <f>HYPERLINK("http://www.ncbi.nlm.nih.gov/entrez/query.fcgi?cmd=search&amp;db=gene&amp;term=76932","76932")</f>
        <v>76932</v>
      </c>
      <c r="C713" s="5">
        <v>-1.10515854991531</v>
      </c>
      <c r="D713" s="2">
        <v>3.7392403951801399E-3</v>
      </c>
      <c r="E713" s="8">
        <v>4.9799872481927202E-2</v>
      </c>
    </row>
    <row r="714" spans="1:5" x14ac:dyDescent="0.25">
      <c r="A714" s="1" t="s">
        <v>916</v>
      </c>
      <c r="B714" s="1" t="str">
        <f>HYPERLINK("http://www.ncbi.nlm.nih.gov/entrez/query.fcgi?cmd=search&amp;db=gene&amp;term=68024","68024")</f>
        <v>68024</v>
      </c>
      <c r="C714" s="5">
        <v>-1.10516470789523</v>
      </c>
      <c r="D714" s="2">
        <v>4.2460553296268496E-3</v>
      </c>
      <c r="E714" s="8">
        <v>5.2474435629593801E-2</v>
      </c>
    </row>
    <row r="715" spans="1:5" x14ac:dyDescent="0.25">
      <c r="A715" s="1" t="s">
        <v>1115</v>
      </c>
      <c r="B715" s="1" t="str">
        <f>HYPERLINK("http://www.ncbi.nlm.nih.gov/entrez/query.fcgi?cmd=search&amp;db=gene&amp;term=81500","81500")</f>
        <v>81500</v>
      </c>
      <c r="C715" s="5">
        <v>-1.105206345647</v>
      </c>
      <c r="D715" s="2">
        <v>6.40993278987745E-3</v>
      </c>
      <c r="E715" s="8">
        <v>6.5103616043104204E-2</v>
      </c>
    </row>
    <row r="716" spans="1:5" x14ac:dyDescent="0.25">
      <c r="A716" s="1" t="s">
        <v>1360</v>
      </c>
      <c r="B716" s="1" t="str">
        <f>HYPERLINK("http://www.ncbi.nlm.nih.gov/entrez/query.fcgi?cmd=search&amp;db=gene&amp;term=211255","211255")</f>
        <v>211255</v>
      </c>
      <c r="C716" s="5">
        <v>-1.10524430679129</v>
      </c>
      <c r="D716" s="2">
        <v>9.8667067614477393E-3</v>
      </c>
      <c r="E716" s="8">
        <v>8.2186393292881701E-2</v>
      </c>
    </row>
    <row r="717" spans="1:5" x14ac:dyDescent="0.25">
      <c r="A717" s="1" t="s">
        <v>270</v>
      </c>
      <c r="B717" s="1" t="str">
        <f>HYPERLINK("http://www.ncbi.nlm.nih.gov/entrez/query.fcgi?cmd=search&amp;db=gene&amp;term=54351","54351")</f>
        <v>54351</v>
      </c>
      <c r="C717" s="5">
        <v>-1.10609394258428</v>
      </c>
      <c r="D717" s="2">
        <v>3.7157273545340702E-4</v>
      </c>
      <c r="E717" s="8">
        <v>1.5555334597721401E-2</v>
      </c>
    </row>
    <row r="718" spans="1:5" x14ac:dyDescent="0.25">
      <c r="A718" s="1" t="s">
        <v>742</v>
      </c>
      <c r="B718" s="1" t="str">
        <f>HYPERLINK("http://www.ncbi.nlm.nih.gov/entrez/query.fcgi?cmd=search&amp;db=gene&amp;term=17448","17448")</f>
        <v>17448</v>
      </c>
      <c r="C718" s="5">
        <v>-1.1062807361598199</v>
      </c>
      <c r="D718" s="2">
        <v>2.9152074839553501E-3</v>
      </c>
      <c r="E718" s="8">
        <v>4.4453027394553701E-2</v>
      </c>
    </row>
    <row r="719" spans="1:5" x14ac:dyDescent="0.25">
      <c r="A719" s="1" t="s">
        <v>1165</v>
      </c>
      <c r="B719" s="1" t="str">
        <f>HYPERLINK("http://www.ncbi.nlm.nih.gov/entrez/query.fcgi?cmd=search&amp;db=gene&amp;term=68991","68991")</f>
        <v>68991</v>
      </c>
      <c r="C719" s="5">
        <v>-1.1063041061226999</v>
      </c>
      <c r="D719" s="2">
        <v>6.9575839125863804E-3</v>
      </c>
      <c r="E719" s="8">
        <v>6.7638256655953397E-2</v>
      </c>
    </row>
    <row r="720" spans="1:5" x14ac:dyDescent="0.25">
      <c r="A720" s="1" t="s">
        <v>263</v>
      </c>
      <c r="B720" s="1" t="str">
        <f>HYPERLINK("http://www.ncbi.nlm.nih.gov/entrez/query.fcgi?cmd=search&amp;db=gene&amp;term=67075","67075")</f>
        <v>67075</v>
      </c>
      <c r="C720" s="5">
        <v>-1.1067183889749601</v>
      </c>
      <c r="D720" s="2">
        <v>3.54456218628396E-4</v>
      </c>
      <c r="E720" s="8">
        <v>1.5232229752893799E-2</v>
      </c>
    </row>
    <row r="721" spans="1:5" x14ac:dyDescent="0.25">
      <c r="A721" s="1" t="s">
        <v>111</v>
      </c>
      <c r="B721" s="1" t="str">
        <f>HYPERLINK("http://www.ncbi.nlm.nih.gov/entrez/query.fcgi?cmd=search&amp;db=gene&amp;term=107338","107338")</f>
        <v>107338</v>
      </c>
      <c r="C721" s="5">
        <v>-1.10703015159652</v>
      </c>
      <c r="D721" s="2">
        <v>4.9535454980764699E-5</v>
      </c>
      <c r="E721" s="8">
        <v>5.01767978271644E-3</v>
      </c>
    </row>
    <row r="722" spans="1:5" x14ac:dyDescent="0.25">
      <c r="A722" s="1" t="s">
        <v>589</v>
      </c>
      <c r="B722" s="1" t="str">
        <f>HYPERLINK("http://www.ncbi.nlm.nih.gov/entrez/query.fcgi?cmd=search&amp;db=gene&amp;term=14915","14915")</f>
        <v>14915</v>
      </c>
      <c r="C722" s="5">
        <v>-1.1074181219407899</v>
      </c>
      <c r="D722" s="2">
        <v>1.9248582738740101E-3</v>
      </c>
      <c r="E722" s="8">
        <v>3.69501397934415E-2</v>
      </c>
    </row>
    <row r="723" spans="1:5" x14ac:dyDescent="0.25">
      <c r="A723" s="1" t="s">
        <v>364</v>
      </c>
      <c r="B723" s="1" t="str">
        <f>HYPERLINK("http://www.ncbi.nlm.nih.gov/entrez/query.fcgi?cmd=search&amp;db=gene&amp;term=27393","27393")</f>
        <v>27393</v>
      </c>
      <c r="C723" s="5">
        <v>-1.1076550900305699</v>
      </c>
      <c r="D723" s="2">
        <v>6.5631552642608803E-4</v>
      </c>
      <c r="E723" s="8">
        <v>2.0396974946003999E-2</v>
      </c>
    </row>
    <row r="724" spans="1:5" x14ac:dyDescent="0.25">
      <c r="A724" s="1" t="s">
        <v>173</v>
      </c>
      <c r="B724" s="1" t="str">
        <f>HYPERLINK("http://www.ncbi.nlm.nih.gov/entrez/query.fcgi?cmd=search&amp;db=gene&amp;term=17256","17256")</f>
        <v>17256</v>
      </c>
      <c r="C724" s="5">
        <v>-1.10814786072964</v>
      </c>
      <c r="D724" s="2">
        <v>1.58883826420819E-4</v>
      </c>
      <c r="E724" s="8">
        <v>1.0301939220664399E-2</v>
      </c>
    </row>
    <row r="725" spans="1:5" x14ac:dyDescent="0.25">
      <c r="A725" s="1" t="s">
        <v>162</v>
      </c>
      <c r="B725" s="1" t="str">
        <f>HYPERLINK("http://www.ncbi.nlm.nih.gov/entrez/query.fcgi?cmd=search&amp;db=gene&amp;term=20591","20591")</f>
        <v>20591</v>
      </c>
      <c r="C725" s="5">
        <v>-1.10836082646227</v>
      </c>
      <c r="D725" s="2">
        <v>1.2331870594506399E-4</v>
      </c>
      <c r="E725" s="8">
        <v>8.5443913858299792E-3</v>
      </c>
    </row>
    <row r="726" spans="1:5" x14ac:dyDescent="0.25">
      <c r="A726" s="1" t="s">
        <v>548</v>
      </c>
      <c r="B726" s="1" t="str">
        <f>HYPERLINK("http://www.ncbi.nlm.nih.gov/entrez/query.fcgi?cmd=search&amp;db=gene&amp;term=55988","55988")</f>
        <v>55988</v>
      </c>
      <c r="C726" s="5">
        <v>-1.1088344880294301</v>
      </c>
      <c r="D726" s="2">
        <v>1.6953651089493E-3</v>
      </c>
      <c r="E726" s="8">
        <v>3.4921608726793799E-2</v>
      </c>
    </row>
    <row r="727" spans="1:5" x14ac:dyDescent="0.25">
      <c r="A727" s="1" t="s">
        <v>889</v>
      </c>
      <c r="B727" s="1" t="str">
        <f>HYPERLINK("http://www.ncbi.nlm.nih.gov/entrez/query.fcgi?cmd=search&amp;db=gene&amp;term=17192","17192")</f>
        <v>17192</v>
      </c>
      <c r="C727" s="5">
        <v>-1.1090041949239</v>
      </c>
      <c r="D727" s="2">
        <v>4.0429612545143101E-3</v>
      </c>
      <c r="E727" s="8">
        <v>5.1411893962437998E-2</v>
      </c>
    </row>
    <row r="728" spans="1:5" x14ac:dyDescent="0.25">
      <c r="A728" s="1" t="s">
        <v>368</v>
      </c>
      <c r="B728" s="1" t="str">
        <f>HYPERLINK("http://www.ncbi.nlm.nih.gov/entrez/query.fcgi?cmd=search&amp;db=gene&amp;term=217365","217365")</f>
        <v>217365</v>
      </c>
      <c r="C728" s="5">
        <v>-1.10932877202227</v>
      </c>
      <c r="D728" s="2">
        <v>6.8311775402230001E-4</v>
      </c>
      <c r="E728" s="8">
        <v>2.1002646126040199E-2</v>
      </c>
    </row>
    <row r="729" spans="1:5" x14ac:dyDescent="0.25">
      <c r="A729" s="1" t="s">
        <v>608</v>
      </c>
      <c r="B729" s="1" t="str">
        <f>HYPERLINK("http://www.ncbi.nlm.nih.gov/entrez/query.fcgi?cmd=search&amp;db=gene&amp;term=67264","67264")</f>
        <v>67264</v>
      </c>
      <c r="C729" s="5">
        <v>-1.1093316289977899</v>
      </c>
      <c r="D729" s="2">
        <v>2.0185260745622098E-3</v>
      </c>
      <c r="E729" s="8">
        <v>3.7419438504338501E-2</v>
      </c>
    </row>
    <row r="730" spans="1:5" x14ac:dyDescent="0.25">
      <c r="A730" s="1" t="s">
        <v>639</v>
      </c>
      <c r="B730" s="1" t="str">
        <f>HYPERLINK("http://www.ncbi.nlm.nih.gov/entrez/query.fcgi?cmd=search&amp;db=gene&amp;term=66410","66410")</f>
        <v>66410</v>
      </c>
      <c r="C730" s="5">
        <v>-1.10952552509638</v>
      </c>
      <c r="D730" s="2">
        <v>2.19533057591681E-3</v>
      </c>
      <c r="E730" s="8">
        <v>3.8854981377074098E-2</v>
      </c>
    </row>
    <row r="731" spans="1:5" x14ac:dyDescent="0.25">
      <c r="A731" s="1" t="s">
        <v>1342</v>
      </c>
      <c r="B731" s="1" t="str">
        <f>HYPERLINK("http://www.ncbi.nlm.nih.gov/entrez/query.fcgi?cmd=search&amp;db=gene&amp;term=57757","57757")</f>
        <v>57757</v>
      </c>
      <c r="C731" s="5">
        <v>-1.10999292438609</v>
      </c>
      <c r="D731" s="2">
        <v>9.4916060946172998E-3</v>
      </c>
      <c r="E731" s="8">
        <v>8.0120794329642503E-2</v>
      </c>
    </row>
    <row r="732" spans="1:5" x14ac:dyDescent="0.25">
      <c r="A732" s="1" t="s">
        <v>828</v>
      </c>
      <c r="B732" s="1" t="str">
        <f>HYPERLINK("http://www.ncbi.nlm.nih.gov/entrez/query.fcgi?cmd=search&amp;db=gene&amp;term=66844","66844")</f>
        <v>66844</v>
      </c>
      <c r="C732" s="5">
        <v>-1.1100065802700101</v>
      </c>
      <c r="D732" s="2">
        <v>3.5521057585303798E-3</v>
      </c>
      <c r="E732" s="8">
        <v>4.8552612572919797E-2</v>
      </c>
    </row>
    <row r="733" spans="1:5" x14ac:dyDescent="0.25">
      <c r="A733" s="1" t="s">
        <v>989</v>
      </c>
      <c r="B733" s="1" t="str">
        <f>HYPERLINK("http://www.ncbi.nlm.nih.gov/entrez/query.fcgi?cmd=search&amp;db=gene&amp;term=100041697","100041697")</f>
        <v>100041697</v>
      </c>
      <c r="C733" s="5">
        <v>-1.1102644391666701</v>
      </c>
      <c r="D733" s="2">
        <v>4.9598763870704098E-3</v>
      </c>
      <c r="E733" s="8">
        <v>5.6780865341112798E-2</v>
      </c>
    </row>
    <row r="734" spans="1:5" x14ac:dyDescent="0.25">
      <c r="A734" s="1" t="s">
        <v>943</v>
      </c>
      <c r="B734" s="1" t="str">
        <f>HYPERLINK("http://www.ncbi.nlm.nih.gov/entrez/query.fcgi?cmd=search&amp;db=gene&amp;term=54188","54188")</f>
        <v>54188</v>
      </c>
      <c r="C734" s="5">
        <v>-1.11028360456186</v>
      </c>
      <c r="D734" s="2">
        <v>4.5407469319038701E-3</v>
      </c>
      <c r="E734" s="8">
        <v>5.4513026993589501E-2</v>
      </c>
    </row>
    <row r="735" spans="1:5" x14ac:dyDescent="0.25">
      <c r="A735" s="1" t="s">
        <v>700</v>
      </c>
      <c r="B735" s="1" t="str">
        <f>HYPERLINK("http://www.ncbi.nlm.nih.gov/entrez/query.fcgi?cmd=search&amp;db=gene&amp;term=66821","66821")</f>
        <v>66821</v>
      </c>
      <c r="C735" s="5">
        <v>-1.1102837453413601</v>
      </c>
      <c r="D735" s="2">
        <v>2.57010831784177E-3</v>
      </c>
      <c r="E735" s="8">
        <v>4.1507015838622E-2</v>
      </c>
    </row>
    <row r="736" spans="1:5" x14ac:dyDescent="0.25">
      <c r="A736" s="1" t="s">
        <v>345</v>
      </c>
      <c r="B736" s="1" t="str">
        <f>HYPERLINK("http://www.ncbi.nlm.nih.gov/entrez/query.fcgi?cmd=search&amp;db=gene&amp;term=27361","27361")</f>
        <v>27361</v>
      </c>
      <c r="C736" s="5">
        <v>-1.1105198961756499</v>
      </c>
      <c r="D736" s="2">
        <v>5.99773284304828E-4</v>
      </c>
      <c r="E736" s="8">
        <v>1.9636724384598101E-2</v>
      </c>
    </row>
    <row r="737" spans="1:5" x14ac:dyDescent="0.25">
      <c r="A737" s="1" t="s">
        <v>384</v>
      </c>
      <c r="B737" s="1" t="str">
        <f>HYPERLINK("http://www.ncbi.nlm.nih.gov/entrez/query.fcgi?cmd=search&amp;db=gene&amp;term=54132","54132")</f>
        <v>54132</v>
      </c>
      <c r="C737" s="5">
        <v>-1.1106341909184501</v>
      </c>
      <c r="D737" s="2">
        <v>7.3573187077924395E-4</v>
      </c>
      <c r="E737" s="8">
        <v>2.16802181787434E-2</v>
      </c>
    </row>
    <row r="738" spans="1:5" x14ac:dyDescent="0.25">
      <c r="A738" s="1" t="s">
        <v>884</v>
      </c>
      <c r="B738" s="1" t="str">
        <f>HYPERLINK("http://www.ncbi.nlm.nih.gov/entrez/query.fcgi?cmd=search&amp;db=gene&amp;term=107732","107732")</f>
        <v>107732</v>
      </c>
      <c r="C738" s="5">
        <v>-1.110707518044</v>
      </c>
      <c r="D738" s="2">
        <v>4.0036892127322003E-3</v>
      </c>
      <c r="E738" s="8">
        <v>5.1266237426671003E-2</v>
      </c>
    </row>
    <row r="739" spans="1:5" x14ac:dyDescent="0.25">
      <c r="A739" s="1" t="s">
        <v>1237</v>
      </c>
      <c r="B739" s="1" t="str">
        <f>HYPERLINK("http://www.ncbi.nlm.nih.gov/entrez/query.fcgi?cmd=search&amp;db=gene&amp;term=18100","18100")</f>
        <v>18100</v>
      </c>
      <c r="C739" s="5">
        <v>-1.1107245833839701</v>
      </c>
      <c r="D739" s="2">
        <v>7.8784950911505707E-3</v>
      </c>
      <c r="E739" s="8">
        <v>7.2084339118374197E-2</v>
      </c>
    </row>
    <row r="740" spans="1:5" x14ac:dyDescent="0.25">
      <c r="A740" s="1" t="s">
        <v>1247</v>
      </c>
      <c r="B740" s="1" t="str">
        <f>HYPERLINK("http://www.ncbi.nlm.nih.gov/entrez/query.fcgi?cmd=search&amp;db=gene&amp;term=13667","13667")</f>
        <v>13667</v>
      </c>
      <c r="C740" s="5">
        <v>-1.11075554483961</v>
      </c>
      <c r="D740" s="2">
        <v>7.99513160274401E-3</v>
      </c>
      <c r="E740" s="8">
        <v>7.2621963504943904E-2</v>
      </c>
    </row>
    <row r="741" spans="1:5" x14ac:dyDescent="0.25">
      <c r="A741" s="1" t="s">
        <v>918</v>
      </c>
      <c r="B741" s="1" t="str">
        <f>HYPERLINK("http://www.ncbi.nlm.nih.gov/entrez/query.fcgi?cmd=search&amp;db=gene&amp;term=380773","380773")</f>
        <v>380773</v>
      </c>
      <c r="C741" s="5">
        <v>-1.1109146468048201</v>
      </c>
      <c r="D741" s="2">
        <v>4.2983886450342901E-3</v>
      </c>
      <c r="E741" s="8">
        <v>5.30057106442424E-2</v>
      </c>
    </row>
    <row r="742" spans="1:5" x14ac:dyDescent="0.25">
      <c r="A742" s="1" t="s">
        <v>636</v>
      </c>
      <c r="B742" s="1" t="str">
        <f>HYPERLINK("http://www.ncbi.nlm.nih.gov/entrez/query.fcgi?cmd=search&amp;db=gene&amp;term=11692","11692")</f>
        <v>11692</v>
      </c>
      <c r="C742" s="5">
        <v>-1.11123482938702</v>
      </c>
      <c r="D742" s="2">
        <v>2.1732479050120498E-3</v>
      </c>
      <c r="E742" s="8">
        <v>3.8645007811064301E-2</v>
      </c>
    </row>
    <row r="743" spans="1:5" x14ac:dyDescent="0.25">
      <c r="A743" s="1" t="s">
        <v>331</v>
      </c>
      <c r="B743" s="1" t="str">
        <f>HYPERLINK("http://www.ncbi.nlm.nih.gov/entrez/query.fcgi?cmd=search&amp;db=gene&amp;term=75731","75731")</f>
        <v>75731</v>
      </c>
      <c r="C743" s="5">
        <v>-1.1112659960070601</v>
      </c>
      <c r="D743" s="2">
        <v>5.5884208031886705E-4</v>
      </c>
      <c r="E743" s="8">
        <v>1.90965900649256E-2</v>
      </c>
    </row>
    <row r="744" spans="1:5" x14ac:dyDescent="0.25">
      <c r="A744" s="1" t="s">
        <v>269</v>
      </c>
      <c r="B744" s="1" t="str">
        <f>HYPERLINK("http://www.ncbi.nlm.nih.gov/entrez/query.fcgi?cmd=search&amp;db=gene&amp;term=235606","235606")</f>
        <v>235606</v>
      </c>
      <c r="C744" s="5">
        <v>-1.11162096141791</v>
      </c>
      <c r="D744" s="2">
        <v>3.6741078812352302E-4</v>
      </c>
      <c r="E744" s="8">
        <v>1.5438067962996E-2</v>
      </c>
    </row>
    <row r="745" spans="1:5" x14ac:dyDescent="0.25">
      <c r="A745" s="1" t="s">
        <v>381</v>
      </c>
      <c r="B745" s="1" t="str">
        <f>HYPERLINK("http://www.ncbi.nlm.nih.gov/entrez/query.fcgi?cmd=search&amp;db=gene&amp;term=230596","230596")</f>
        <v>230596</v>
      </c>
      <c r="C745" s="5">
        <v>-1.1125236790511399</v>
      </c>
      <c r="D745" s="2">
        <v>7.2893363294701497E-4</v>
      </c>
      <c r="E745" s="8">
        <v>2.16485809839361E-2</v>
      </c>
    </row>
    <row r="746" spans="1:5" x14ac:dyDescent="0.25">
      <c r="A746" s="1" t="s">
        <v>709</v>
      </c>
      <c r="B746" s="1" t="str">
        <f>HYPERLINK("http://www.ncbi.nlm.nih.gov/entrez/query.fcgi?cmd=search&amp;db=gene&amp;term=15185","15185")</f>
        <v>15185</v>
      </c>
      <c r="C746" s="5">
        <v>-1.11277956241066</v>
      </c>
      <c r="D746" s="2">
        <v>2.6537099756756E-3</v>
      </c>
      <c r="E746" s="8">
        <v>4.2307043018823001E-2</v>
      </c>
    </row>
    <row r="747" spans="1:5" x14ac:dyDescent="0.25">
      <c r="A747" s="1" t="s">
        <v>944</v>
      </c>
      <c r="B747" s="1" t="str">
        <f>HYPERLINK("http://www.ncbi.nlm.nih.gov/entrez/query.fcgi?cmd=search&amp;db=gene&amp;term=52392","52392")</f>
        <v>52392</v>
      </c>
      <c r="C747" s="5">
        <v>-1.11336420465649</v>
      </c>
      <c r="D747" s="2">
        <v>4.5545529117987397E-3</v>
      </c>
      <c r="E747" s="8">
        <v>5.46196470207835E-2</v>
      </c>
    </row>
    <row r="748" spans="1:5" x14ac:dyDescent="0.25">
      <c r="A748" s="1" t="s">
        <v>131</v>
      </c>
      <c r="B748" s="1" t="str">
        <f>HYPERLINK("http://www.ncbi.nlm.nih.gov/entrez/query.fcgi?cmd=search&amp;db=gene&amp;term=12345","12345")</f>
        <v>12345</v>
      </c>
      <c r="C748" s="5">
        <v>-1.1133663644304299</v>
      </c>
      <c r="D748" s="2">
        <v>8.2391155397765203E-5</v>
      </c>
      <c r="E748" s="8">
        <v>7.0812751627351298E-3</v>
      </c>
    </row>
    <row r="749" spans="1:5" x14ac:dyDescent="0.25">
      <c r="A749" s="1" t="s">
        <v>414</v>
      </c>
      <c r="B749" s="1" t="str">
        <f>HYPERLINK("http://www.ncbi.nlm.nih.gov/entrez/query.fcgi?cmd=search&amp;db=gene&amp;term=55981","55981")</f>
        <v>55981</v>
      </c>
      <c r="C749" s="5">
        <v>-1.1133931023910999</v>
      </c>
      <c r="D749" s="2">
        <v>8.7810361115980796E-4</v>
      </c>
      <c r="E749" s="8">
        <v>2.4005042264937E-2</v>
      </c>
    </row>
    <row r="750" spans="1:5" x14ac:dyDescent="0.25">
      <c r="A750" s="1" t="s">
        <v>822</v>
      </c>
      <c r="B750" s="1" t="str">
        <f>HYPERLINK("http://www.ncbi.nlm.nih.gov/entrez/query.fcgi?cmd=search&amp;db=gene&amp;term=26951","26951")</f>
        <v>26951</v>
      </c>
      <c r="C750" s="5">
        <v>-1.11344358427905</v>
      </c>
      <c r="D750" s="2">
        <v>3.4795645681209302E-3</v>
      </c>
      <c r="E750" s="8">
        <v>4.7907388405529501E-2</v>
      </c>
    </row>
    <row r="751" spans="1:5" x14ac:dyDescent="0.25">
      <c r="A751" s="1" t="s">
        <v>574</v>
      </c>
      <c r="B751" s="1" t="str">
        <f>HYPERLINK("http://www.ncbi.nlm.nih.gov/entrez/query.fcgi?cmd=search&amp;db=gene&amp;term=68565","68565")</f>
        <v>68565</v>
      </c>
      <c r="C751" s="5">
        <v>-1.11347066948427</v>
      </c>
      <c r="D751" s="2">
        <v>1.8225753882510399E-3</v>
      </c>
      <c r="E751" s="8">
        <v>3.5869641623092197E-2</v>
      </c>
    </row>
    <row r="752" spans="1:5" x14ac:dyDescent="0.25">
      <c r="A752" s="1" t="s">
        <v>930</v>
      </c>
      <c r="B752" s="1" t="str">
        <f>HYPERLINK("http://www.ncbi.nlm.nih.gov/entrez/query.fcgi?cmd=search&amp;db=gene&amp;term=21762","21762")</f>
        <v>21762</v>
      </c>
      <c r="C752" s="5">
        <v>-1.11364512183904</v>
      </c>
      <c r="D752" s="2">
        <v>4.4164177737018298E-3</v>
      </c>
      <c r="E752" s="8">
        <v>5.3759973399056998E-2</v>
      </c>
    </row>
    <row r="753" spans="1:5" x14ac:dyDescent="0.25">
      <c r="A753" s="1" t="s">
        <v>1146</v>
      </c>
      <c r="B753" s="1" t="str">
        <f>HYPERLINK("http://www.ncbi.nlm.nih.gov/entrez/query.fcgi?cmd=search&amp;db=gene&amp;term=208727","208727")</f>
        <v>208727</v>
      </c>
      <c r="C753" s="5">
        <v>-1.1136516119373201</v>
      </c>
      <c r="D753" s="2">
        <v>6.7842165793088301E-3</v>
      </c>
      <c r="E753" s="8">
        <v>6.7033041812242095E-2</v>
      </c>
    </row>
    <row r="754" spans="1:5" x14ac:dyDescent="0.25">
      <c r="A754" s="1" t="s">
        <v>1127</v>
      </c>
      <c r="B754" s="1" t="str">
        <f>HYPERLINK("http://www.ncbi.nlm.nih.gov/entrez/query.fcgi?cmd=search&amp;db=gene&amp;term=57267","57267")</f>
        <v>57267</v>
      </c>
      <c r="C754" s="5">
        <v>-1.11426308968175</v>
      </c>
      <c r="D754" s="2">
        <v>6.5797964300431397E-3</v>
      </c>
      <c r="E754" s="8">
        <v>6.6083952456638798E-2</v>
      </c>
    </row>
    <row r="755" spans="1:5" x14ac:dyDescent="0.25">
      <c r="A755" s="1" t="s">
        <v>186</v>
      </c>
      <c r="B755" s="1" t="str">
        <f>HYPERLINK("http://www.ncbi.nlm.nih.gov/entrez/query.fcgi?cmd=search&amp;db=gene&amp;term=12793","12793")</f>
        <v>12793</v>
      </c>
      <c r="C755" s="5">
        <v>-1.11486463388402</v>
      </c>
      <c r="D755" s="2">
        <v>1.85884010404536E-4</v>
      </c>
      <c r="E755" s="8">
        <v>1.11852183340613E-2</v>
      </c>
    </row>
    <row r="756" spans="1:5" x14ac:dyDescent="0.25">
      <c r="A756" s="1" t="s">
        <v>632</v>
      </c>
      <c r="B756" s="1" t="str">
        <f>HYPERLINK("http://www.ncbi.nlm.nih.gov/entrez/query.fcgi?cmd=search&amp;db=gene&amp;term=21946","21946")</f>
        <v>21946</v>
      </c>
      <c r="C756" s="5">
        <v>-1.1148717314693799</v>
      </c>
      <c r="D756" s="2">
        <v>2.1387060841750998E-3</v>
      </c>
      <c r="E756" s="8">
        <v>3.8270721999841599E-2</v>
      </c>
    </row>
    <row r="757" spans="1:5" x14ac:dyDescent="0.25">
      <c r="A757" s="1" t="s">
        <v>677</v>
      </c>
      <c r="B757" s="1" t="str">
        <f>HYPERLINK("http://www.ncbi.nlm.nih.gov/entrez/query.fcgi?cmd=search&amp;db=gene&amp;term=105847","105847")</f>
        <v>105847</v>
      </c>
      <c r="C757" s="5">
        <v>-1.1153532072521899</v>
      </c>
      <c r="D757" s="2">
        <v>2.4594415775438501E-3</v>
      </c>
      <c r="E757" s="8">
        <v>4.0955569105455399E-2</v>
      </c>
    </row>
    <row r="758" spans="1:5" x14ac:dyDescent="0.25">
      <c r="A758" s="1" t="s">
        <v>406</v>
      </c>
      <c r="B758" s="1" t="str">
        <f>HYPERLINK("http://www.ncbi.nlm.nih.gov/entrez/query.fcgi?cmd=search&amp;db=gene&amp;term=225027","225027")</f>
        <v>225027</v>
      </c>
      <c r="C758" s="5">
        <v>-1.1158277770265801</v>
      </c>
      <c r="D758" s="2">
        <v>8.2403995543423004E-4</v>
      </c>
      <c r="E758" s="8">
        <v>2.2969876978794299E-2</v>
      </c>
    </row>
    <row r="759" spans="1:5" x14ac:dyDescent="0.25">
      <c r="A759" s="1" t="s">
        <v>316</v>
      </c>
      <c r="B759" s="1" t="str">
        <f>HYPERLINK("http://www.ncbi.nlm.nih.gov/entrez/query.fcgi?cmd=search&amp;db=gene&amp;term=11840","11840")</f>
        <v>11840</v>
      </c>
      <c r="C759" s="5">
        <v>-1.11616198332203</v>
      </c>
      <c r="D759" s="2">
        <v>4.9902052863259904E-4</v>
      </c>
      <c r="E759" s="8">
        <v>1.7859280491903801E-2</v>
      </c>
    </row>
    <row r="760" spans="1:5" x14ac:dyDescent="0.25">
      <c r="A760" s="1" t="s">
        <v>53</v>
      </c>
      <c r="B760" s="1" t="str">
        <f>HYPERLINK("http://www.ncbi.nlm.nih.gov/entrez/query.fcgi?cmd=search&amp;db=gene&amp;term=68066","68066")</f>
        <v>68066</v>
      </c>
      <c r="C760" s="5">
        <v>-1.1162042744944101</v>
      </c>
      <c r="D760" s="2">
        <v>7.5245228217113402E-6</v>
      </c>
      <c r="E760" s="8">
        <v>1.5808476297604001E-3</v>
      </c>
    </row>
    <row r="761" spans="1:5" x14ac:dyDescent="0.25">
      <c r="A761" s="1" t="s">
        <v>705</v>
      </c>
      <c r="B761" s="1" t="str">
        <f>HYPERLINK("http://www.ncbi.nlm.nih.gov/entrez/query.fcgi?cmd=search&amp;db=gene&amp;term=77065","77065")</f>
        <v>77065</v>
      </c>
      <c r="C761" s="5">
        <v>-1.1167220311117401</v>
      </c>
      <c r="D761" s="2">
        <v>2.61049287771753E-3</v>
      </c>
      <c r="E761" s="8">
        <v>4.1889763394515799E-2</v>
      </c>
    </row>
    <row r="762" spans="1:5" x14ac:dyDescent="0.25">
      <c r="A762" s="1" t="s">
        <v>220</v>
      </c>
      <c r="B762" s="1" t="str">
        <f>HYPERLINK("http://www.ncbi.nlm.nih.gov/entrez/query.fcgi?cmd=search&amp;db=gene&amp;term=55978","55978")</f>
        <v>55978</v>
      </c>
      <c r="C762" s="5">
        <v>-1.11688442032798</v>
      </c>
      <c r="D762" s="2">
        <v>2.4862116508472798E-4</v>
      </c>
      <c r="E762" s="8">
        <v>1.27629371946818E-2</v>
      </c>
    </row>
    <row r="763" spans="1:5" x14ac:dyDescent="0.25">
      <c r="A763" s="1" t="s">
        <v>361</v>
      </c>
      <c r="B763" s="1" t="str">
        <f>HYPERLINK("http://www.ncbi.nlm.nih.gov/entrez/query.fcgi?cmd=search&amp;db=gene&amp;term=270066","270066")</f>
        <v>270066</v>
      </c>
      <c r="C763" s="5">
        <v>-1.1171766874645701</v>
      </c>
      <c r="D763" s="2">
        <v>6.5134383581821897E-4</v>
      </c>
      <c r="E763" s="8">
        <v>2.0396974946003999E-2</v>
      </c>
    </row>
    <row r="764" spans="1:5" x14ac:dyDescent="0.25">
      <c r="A764" s="1" t="s">
        <v>845</v>
      </c>
      <c r="B764" s="1" t="str">
        <f>HYPERLINK("http://www.ncbi.nlm.nih.gov/entrez/query.fcgi?cmd=search&amp;db=gene&amp;term=14977","14977")</f>
        <v>14977</v>
      </c>
      <c r="C764" s="5">
        <v>-1.11720062779416</v>
      </c>
      <c r="D764" s="2">
        <v>3.6938270267041799E-3</v>
      </c>
      <c r="E764" s="8">
        <v>4.9395356523456099E-2</v>
      </c>
    </row>
    <row r="765" spans="1:5" x14ac:dyDescent="0.25">
      <c r="A765" s="1" t="s">
        <v>168</v>
      </c>
      <c r="B765" s="1" t="str">
        <f>HYPERLINK("http://www.ncbi.nlm.nih.gov/entrez/query.fcgi?cmd=search&amp;db=gene&amp;term=68936","68936")</f>
        <v>68936</v>
      </c>
      <c r="C765" s="5">
        <v>-1.1177055461256999</v>
      </c>
      <c r="D765" s="2">
        <v>1.3824826565045399E-4</v>
      </c>
      <c r="E765" s="8">
        <v>9.2806372018541094E-3</v>
      </c>
    </row>
    <row r="766" spans="1:5" x14ac:dyDescent="0.25">
      <c r="A766" s="1" t="s">
        <v>1082</v>
      </c>
      <c r="B766" s="1" t="str">
        <f>HYPERLINK("http://www.ncbi.nlm.nih.gov/entrez/query.fcgi?cmd=search&amp;db=gene&amp;term=105835","105835")</f>
        <v>105835</v>
      </c>
      <c r="C766" s="5">
        <v>-1.1177840670116801</v>
      </c>
      <c r="D766" s="2">
        <v>6.04129947770571E-3</v>
      </c>
      <c r="E766" s="8">
        <v>6.3227482679858393E-2</v>
      </c>
    </row>
    <row r="767" spans="1:5" x14ac:dyDescent="0.25">
      <c r="A767" s="1" t="s">
        <v>374</v>
      </c>
      <c r="B767" s="1" t="str">
        <f>HYPERLINK("http://www.ncbi.nlm.nih.gov/entrez/query.fcgi?cmd=search&amp;db=gene&amp;term=66940","66940")</f>
        <v>66940</v>
      </c>
      <c r="C767" s="5">
        <v>-1.11799551239145</v>
      </c>
      <c r="D767" s="2">
        <v>7.0306204317360798E-4</v>
      </c>
      <c r="E767" s="8">
        <v>2.1209729549512699E-2</v>
      </c>
    </row>
    <row r="768" spans="1:5" x14ac:dyDescent="0.25">
      <c r="A768" s="1" t="s">
        <v>1287</v>
      </c>
      <c r="B768" s="1" t="str">
        <f>HYPERLINK("http://www.ncbi.nlm.nih.gov/entrez/query.fcgi?cmd=search&amp;db=gene&amp;term=193813","193813")</f>
        <v>193813</v>
      </c>
      <c r="C768" s="5">
        <v>-1.1185304472522599</v>
      </c>
      <c r="D768" s="2">
        <v>8.6536709753630703E-3</v>
      </c>
      <c r="E768" s="8">
        <v>7.6122988953878201E-2</v>
      </c>
    </row>
    <row r="769" spans="1:5" x14ac:dyDescent="0.25">
      <c r="A769" s="1" t="s">
        <v>758</v>
      </c>
      <c r="B769" s="1" t="str">
        <f>HYPERLINK("http://www.ncbi.nlm.nih.gov/entrez/query.fcgi?cmd=search&amp;db=gene&amp;term=71998","71998")</f>
        <v>71998</v>
      </c>
      <c r="C769" s="5">
        <v>-1.1185854656277301</v>
      </c>
      <c r="D769" s="2">
        <v>3.1069538760055701E-3</v>
      </c>
      <c r="E769" s="8">
        <v>4.6293238017731601E-2</v>
      </c>
    </row>
    <row r="770" spans="1:5" x14ac:dyDescent="0.25">
      <c r="A770" s="1" t="s">
        <v>1077</v>
      </c>
      <c r="B770" s="1" t="str">
        <f>HYPERLINK("http://www.ncbi.nlm.nih.gov/entrez/query.fcgi?cmd=search&amp;db=gene&amp;term=66468","66468")</f>
        <v>66468</v>
      </c>
      <c r="C770" s="5">
        <v>-1.11858826190503</v>
      </c>
      <c r="D770" s="2">
        <v>6.0153506901201598E-3</v>
      </c>
      <c r="E770" s="8">
        <v>6.3206460773011897E-2</v>
      </c>
    </row>
    <row r="771" spans="1:5" x14ac:dyDescent="0.25">
      <c r="A771" s="1" t="s">
        <v>494</v>
      </c>
      <c r="B771" s="1" t="str">
        <f>HYPERLINK("http://www.ncbi.nlm.nih.gov/entrez/query.fcgi?cmd=search&amp;db=gene&amp;term=20194","20194")</f>
        <v>20194</v>
      </c>
      <c r="C771" s="5">
        <v>-1.1186240204865501</v>
      </c>
      <c r="D771" s="2">
        <v>1.29917550359737E-3</v>
      </c>
      <c r="E771" s="8">
        <v>2.9713372428735001E-2</v>
      </c>
    </row>
    <row r="772" spans="1:5" x14ac:dyDescent="0.25">
      <c r="A772" s="1" t="s">
        <v>298</v>
      </c>
      <c r="B772" s="1" t="str">
        <f>HYPERLINK("http://www.ncbi.nlm.nih.gov/entrez/query.fcgi?cmd=search&amp;db=gene&amp;term=66223","66223")</f>
        <v>66223</v>
      </c>
      <c r="C772" s="5">
        <v>-1.1186563037808499</v>
      </c>
      <c r="D772" s="2">
        <v>4.4548334976779501E-4</v>
      </c>
      <c r="E772" s="8">
        <v>1.6820736796948101E-2</v>
      </c>
    </row>
    <row r="773" spans="1:5" x14ac:dyDescent="0.25">
      <c r="A773" s="1" t="s">
        <v>1015</v>
      </c>
      <c r="B773" s="1" t="str">
        <f>HYPERLINK("http://www.ncbi.nlm.nih.gov/entrez/query.fcgi?cmd=search&amp;db=gene&amp;term=18002","18002")</f>
        <v>18002</v>
      </c>
      <c r="C773" s="5">
        <v>-1.11886024955188</v>
      </c>
      <c r="D773" s="2">
        <v>5.3326961731450196E-3</v>
      </c>
      <c r="E773" s="8">
        <v>5.94881819354625E-2</v>
      </c>
    </row>
    <row r="774" spans="1:5" x14ac:dyDescent="0.25">
      <c r="A774" s="1" t="s">
        <v>1177</v>
      </c>
      <c r="B774" s="1" t="str">
        <f>HYPERLINK("http://www.ncbi.nlm.nih.gov/entrez/query.fcgi?cmd=search&amp;db=gene&amp;term=353502","353502")</f>
        <v>353502</v>
      </c>
      <c r="C774" s="5">
        <v>-1.11893955416583</v>
      </c>
      <c r="D774" s="2">
        <v>7.0923998041907401E-3</v>
      </c>
      <c r="E774" s="8">
        <v>6.8212818134526398E-2</v>
      </c>
    </row>
    <row r="775" spans="1:5" x14ac:dyDescent="0.25">
      <c r="A775" s="1" t="s">
        <v>579</v>
      </c>
      <c r="B775" s="1" t="str">
        <f>HYPERLINK("http://www.ncbi.nlm.nih.gov/entrez/query.fcgi?cmd=search&amp;db=gene&amp;term=66706","66706")</f>
        <v>66706</v>
      </c>
      <c r="C775" s="5">
        <v>-1.11907396217147</v>
      </c>
      <c r="D775" s="2">
        <v>1.8391432145568E-3</v>
      </c>
      <c r="E775" s="8">
        <v>3.5869641623092197E-2</v>
      </c>
    </row>
    <row r="776" spans="1:5" x14ac:dyDescent="0.25">
      <c r="A776" s="1" t="s">
        <v>412</v>
      </c>
      <c r="B776" s="1" t="str">
        <f>HYPERLINK("http://www.ncbi.nlm.nih.gov/entrez/query.fcgi?cmd=search&amp;db=gene&amp;term=54609","54609")</f>
        <v>54609</v>
      </c>
      <c r="C776" s="5">
        <v>-1.1192578945228</v>
      </c>
      <c r="D776" s="2">
        <v>8.4437106577306398E-4</v>
      </c>
      <c r="E776" s="8">
        <v>2.3194664747915601E-2</v>
      </c>
    </row>
    <row r="777" spans="1:5" x14ac:dyDescent="0.25">
      <c r="A777" s="1" t="s">
        <v>818</v>
      </c>
      <c r="B777" s="1" t="str">
        <f>HYPERLINK("http://www.ncbi.nlm.nih.gov/entrez/query.fcgi?cmd=search&amp;db=gene&amp;term=59001","59001")</f>
        <v>59001</v>
      </c>
      <c r="C777" s="5">
        <v>-1.11964814029703</v>
      </c>
      <c r="D777" s="2">
        <v>3.4531993450219699E-3</v>
      </c>
      <c r="E777" s="8">
        <v>4.7776310216805298E-2</v>
      </c>
    </row>
    <row r="778" spans="1:5" x14ac:dyDescent="0.25">
      <c r="A778" s="1" t="s">
        <v>731</v>
      </c>
      <c r="B778" s="1" t="str">
        <f>HYPERLINK("http://www.ncbi.nlm.nih.gov/entrez/query.fcgi?cmd=search&amp;db=gene&amp;term=104457","104457")</f>
        <v>104457</v>
      </c>
      <c r="C778" s="5">
        <v>-1.1197598523015599</v>
      </c>
      <c r="D778" s="2">
        <v>2.84101782458657E-3</v>
      </c>
      <c r="E778" s="8">
        <v>4.3924494974966498E-2</v>
      </c>
    </row>
    <row r="779" spans="1:5" x14ac:dyDescent="0.25">
      <c r="A779" s="1" t="s">
        <v>1064</v>
      </c>
      <c r="B779" s="1" t="str">
        <f>HYPERLINK("http://www.ncbi.nlm.nih.gov/entrez/query.fcgi?cmd=search&amp;db=gene&amp;term=68323","68323")</f>
        <v>68323</v>
      </c>
      <c r="C779" s="5">
        <v>-1.1198174867522499</v>
      </c>
      <c r="D779" s="2">
        <v>5.9220507038482096E-3</v>
      </c>
      <c r="E779" s="8">
        <v>6.2893902908376903E-2</v>
      </c>
    </row>
    <row r="780" spans="1:5" x14ac:dyDescent="0.25">
      <c r="A780" s="1" t="s">
        <v>529</v>
      </c>
      <c r="B780" s="1" t="str">
        <f>HYPERLINK("http://www.ncbi.nlm.nih.gov/entrez/query.fcgi?cmd=search&amp;db=gene&amp;term=217734","217734")</f>
        <v>217734</v>
      </c>
      <c r="C780" s="5">
        <v>-1.11999446785025</v>
      </c>
      <c r="D780" s="2">
        <v>1.5412676973312099E-3</v>
      </c>
      <c r="E780" s="8">
        <v>3.2904000625909799E-2</v>
      </c>
    </row>
    <row r="781" spans="1:5" x14ac:dyDescent="0.25">
      <c r="A781" s="1" t="s">
        <v>235</v>
      </c>
      <c r="B781" s="1" t="str">
        <f>HYPERLINK("http://www.ncbi.nlm.nih.gov/entrez/query.fcgi?cmd=search&amp;db=gene&amp;term=56228","56228")</f>
        <v>56228</v>
      </c>
      <c r="C781" s="5">
        <v>-1.12080042741374</v>
      </c>
      <c r="D781" s="2">
        <v>2.8799266246703998E-4</v>
      </c>
      <c r="E781" s="8">
        <v>1.38221737585341E-2</v>
      </c>
    </row>
    <row r="782" spans="1:5" x14ac:dyDescent="0.25">
      <c r="A782" s="1" t="s">
        <v>1219</v>
      </c>
      <c r="B782" s="1" t="str">
        <f>HYPERLINK("http://www.ncbi.nlm.nih.gov/entrez/query.fcgi?cmd=search&amp;db=gene&amp;term=76773","76773")</f>
        <v>76773</v>
      </c>
      <c r="C782" s="5">
        <v>-1.12085123602081</v>
      </c>
      <c r="D782" s="2">
        <v>7.64283774725261E-3</v>
      </c>
      <c r="E782" s="8">
        <v>7.1013968706071698E-2</v>
      </c>
    </row>
    <row r="783" spans="1:5" x14ac:dyDescent="0.25">
      <c r="A783" s="1" t="s">
        <v>359</v>
      </c>
      <c r="B783" s="1" t="str">
        <f>HYPERLINK("http://www.ncbi.nlm.nih.gov/entrez/query.fcgi?cmd=search&amp;db=gene&amp;term=11891","11891")</f>
        <v>11891</v>
      </c>
      <c r="C783" s="5">
        <v>-1.12086023844244</v>
      </c>
      <c r="D783" s="2">
        <v>6.4356106305840698E-4</v>
      </c>
      <c r="E783" s="8">
        <v>2.02811262304852E-2</v>
      </c>
    </row>
    <row r="784" spans="1:5" x14ac:dyDescent="0.25">
      <c r="A784" s="1" t="s">
        <v>641</v>
      </c>
      <c r="B784" s="1" t="str">
        <f>HYPERLINK("http://www.ncbi.nlm.nih.gov/entrez/query.fcgi?cmd=search&amp;db=gene&amp;term=30057","30057")</f>
        <v>30057</v>
      </c>
      <c r="C784" s="5">
        <v>-1.12088177369787</v>
      </c>
      <c r="D784" s="2">
        <v>2.2061003708493399E-3</v>
      </c>
      <c r="E784" s="8">
        <v>3.8864093740861201E-2</v>
      </c>
    </row>
    <row r="785" spans="1:5" x14ac:dyDescent="0.25">
      <c r="A785" s="1" t="s">
        <v>1250</v>
      </c>
      <c r="B785" s="1" t="str">
        <f>HYPERLINK("http://www.ncbi.nlm.nih.gov/entrez/query.fcgi?cmd=search&amp;db=gene&amp;term=66148","66148")</f>
        <v>66148</v>
      </c>
      <c r="C785" s="5">
        <v>-1.12115632223615</v>
      </c>
      <c r="D785" s="2">
        <v>8.0442710255947993E-3</v>
      </c>
      <c r="E785" s="8">
        <v>7.2866726068812296E-2</v>
      </c>
    </row>
    <row r="786" spans="1:5" x14ac:dyDescent="0.25">
      <c r="A786" s="1" t="s">
        <v>906</v>
      </c>
      <c r="B786" s="1" t="str">
        <f>HYPERLINK("http://www.ncbi.nlm.nih.gov/entrez/query.fcgi?cmd=search&amp;db=gene&amp;term=381990","381990")</f>
        <v>381990</v>
      </c>
      <c r="C786" s="5">
        <v>-1.12143968316689</v>
      </c>
      <c r="D786" s="2">
        <v>4.1806911954176398E-3</v>
      </c>
      <c r="E786" s="8">
        <v>5.2161704938235597E-2</v>
      </c>
    </row>
    <row r="787" spans="1:5" x14ac:dyDescent="0.25">
      <c r="A787" s="1" t="s">
        <v>1128</v>
      </c>
      <c r="B787" s="1" t="str">
        <f>HYPERLINK("http://www.ncbi.nlm.nih.gov/entrez/query.fcgi?cmd=search&amp;db=gene&amp;term=23984","23984")</f>
        <v>23984</v>
      </c>
      <c r="C787" s="5">
        <v>-1.12154627762256</v>
      </c>
      <c r="D787" s="2">
        <v>6.5822702897890802E-3</v>
      </c>
      <c r="E787" s="8">
        <v>6.6083952456638798E-2</v>
      </c>
    </row>
    <row r="788" spans="1:5" x14ac:dyDescent="0.25">
      <c r="A788" s="1" t="s">
        <v>1260</v>
      </c>
      <c r="B788" s="1" t="str">
        <f>HYPERLINK("http://www.ncbi.nlm.nih.gov/entrez/query.fcgi?cmd=search&amp;db=gene&amp;term=53607","53607")</f>
        <v>53607</v>
      </c>
      <c r="C788" s="5">
        <v>-1.121598969014</v>
      </c>
      <c r="D788" s="2">
        <v>8.2312740785277505E-3</v>
      </c>
      <c r="E788" s="8">
        <v>7.3996727977091406E-2</v>
      </c>
    </row>
    <row r="789" spans="1:5" x14ac:dyDescent="0.25">
      <c r="A789" s="1" t="s">
        <v>706</v>
      </c>
      <c r="B789" s="1" t="str">
        <f>HYPERLINK("http://www.ncbi.nlm.nih.gov/entrez/query.fcgi?cmd=search&amp;db=gene&amp;term=67116","67116")</f>
        <v>67116</v>
      </c>
      <c r="C789" s="5">
        <v>-1.12180188276173</v>
      </c>
      <c r="D789" s="2">
        <v>2.6153962442780898E-3</v>
      </c>
      <c r="E789" s="8">
        <v>4.1909168718981503E-2</v>
      </c>
    </row>
    <row r="790" spans="1:5" x14ac:dyDescent="0.25">
      <c r="A790" s="1" t="s">
        <v>1292</v>
      </c>
      <c r="B790" s="1" t="str">
        <f>HYPERLINK("http://www.ncbi.nlm.nih.gov/entrez/query.fcgi?cmd=search&amp;db=gene&amp;term=66964","66964")</f>
        <v>66964</v>
      </c>
      <c r="C790" s="5">
        <v>-1.1218693166326501</v>
      </c>
      <c r="D790" s="2">
        <v>8.75473810260541E-3</v>
      </c>
      <c r="E790" s="8">
        <v>7.6670435236330797E-2</v>
      </c>
    </row>
    <row r="791" spans="1:5" x14ac:dyDescent="0.25">
      <c r="A791" s="1" t="s">
        <v>290</v>
      </c>
      <c r="B791" s="1" t="str">
        <f>HYPERLINK("http://www.ncbi.nlm.nih.gov/entrez/query.fcgi?cmd=search&amp;db=gene&amp;term=68836","68836")</f>
        <v>68836</v>
      </c>
      <c r="C791" s="5">
        <v>-1.12196644690041</v>
      </c>
      <c r="D791" s="2">
        <v>4.2077378638705198E-4</v>
      </c>
      <c r="E791" s="8">
        <v>1.64044054812344E-2</v>
      </c>
    </row>
    <row r="792" spans="1:5" x14ac:dyDescent="0.25">
      <c r="A792" s="1" t="s">
        <v>1283</v>
      </c>
      <c r="B792" s="1" t="str">
        <f>HYPERLINK("http://www.ncbi.nlm.nih.gov/entrez/query.fcgi?cmd=search&amp;db=gene&amp;term=16772","16772")</f>
        <v>16772</v>
      </c>
      <c r="C792" s="5">
        <v>-1.1221460138118799</v>
      </c>
      <c r="D792" s="2">
        <v>8.5756869082991294E-3</v>
      </c>
      <c r="E792" s="8">
        <v>7.5713024929487505E-2</v>
      </c>
    </row>
    <row r="793" spans="1:5" x14ac:dyDescent="0.25">
      <c r="A793" s="1" t="s">
        <v>537</v>
      </c>
      <c r="B793" s="1" t="str">
        <f>HYPERLINK("http://www.ncbi.nlm.nih.gov/entrez/query.fcgi?cmd=search&amp;db=gene&amp;term=22195","22195")</f>
        <v>22195</v>
      </c>
      <c r="C793" s="5">
        <v>-1.1224075729897101</v>
      </c>
      <c r="D793" s="2">
        <v>1.59092007006723E-3</v>
      </c>
      <c r="E793" s="8">
        <v>3.3486087210653298E-2</v>
      </c>
    </row>
    <row r="794" spans="1:5" x14ac:dyDescent="0.25">
      <c r="A794" s="1" t="s">
        <v>1178</v>
      </c>
      <c r="B794" s="1" t="str">
        <f>HYPERLINK("http://www.ncbi.nlm.nih.gov/entrez/query.fcgi?cmd=search&amp;db=gene&amp;term=68499","68499")</f>
        <v>68499</v>
      </c>
      <c r="C794" s="5">
        <v>-1.12243678924886</v>
      </c>
      <c r="D794" s="2">
        <v>7.0954385900208203E-3</v>
      </c>
      <c r="E794" s="8">
        <v>6.8212818134526398E-2</v>
      </c>
    </row>
    <row r="795" spans="1:5" x14ac:dyDescent="0.25">
      <c r="A795" s="1" t="s">
        <v>261</v>
      </c>
      <c r="B795" s="1" t="str">
        <f>HYPERLINK("http://www.ncbi.nlm.nih.gov/entrez/query.fcgi?cmd=search&amp;db=gene&amp;term=79059","79059")</f>
        <v>79059</v>
      </c>
      <c r="C795" s="5">
        <v>-1.1224701684273499</v>
      </c>
      <c r="D795" s="2">
        <v>3.4245262886401E-4</v>
      </c>
      <c r="E795" s="8">
        <v>1.4828732184055201E-2</v>
      </c>
    </row>
    <row r="796" spans="1:5" x14ac:dyDescent="0.25">
      <c r="A796" s="1" t="s">
        <v>1148</v>
      </c>
      <c r="B796" s="1" t="str">
        <f>HYPERLINK("http://www.ncbi.nlm.nih.gov/entrez/query.fcgi?cmd=search&amp;db=gene&amp;term=20689","20689")</f>
        <v>20689</v>
      </c>
      <c r="C796" s="5">
        <v>-1.1226668893309599</v>
      </c>
      <c r="D796" s="2">
        <v>6.7948826236316996E-3</v>
      </c>
      <c r="E796" s="8">
        <v>6.7033041812242095E-2</v>
      </c>
    </row>
    <row r="797" spans="1:5" x14ac:dyDescent="0.25">
      <c r="A797" s="1" t="s">
        <v>153</v>
      </c>
      <c r="B797" s="1" t="str">
        <f>HYPERLINK("http://www.ncbi.nlm.nih.gov/entrez/query.fcgi?cmd=search&amp;db=gene&amp;term=66091","66091")</f>
        <v>66091</v>
      </c>
      <c r="C797" s="5">
        <v>-1.12286906653508</v>
      </c>
      <c r="D797" s="2">
        <v>1.10076420168692E-4</v>
      </c>
      <c r="E797" s="8">
        <v>8.1092069691933305E-3</v>
      </c>
    </row>
    <row r="798" spans="1:5" x14ac:dyDescent="0.25">
      <c r="A798" s="1" t="s">
        <v>1040</v>
      </c>
      <c r="B798" s="1" t="str">
        <f>HYPERLINK("http://www.ncbi.nlm.nih.gov/entrez/query.fcgi?cmd=search&amp;db=gene&amp;term=52184","52184")</f>
        <v>52184</v>
      </c>
      <c r="C798" s="5">
        <v>-1.1228866705560701</v>
      </c>
      <c r="D798" s="2">
        <v>5.5869676619457699E-3</v>
      </c>
      <c r="E798" s="8">
        <v>6.08293599965933E-2</v>
      </c>
    </row>
    <row r="799" spans="1:5" x14ac:dyDescent="0.25">
      <c r="A799" s="1" t="s">
        <v>596</v>
      </c>
      <c r="B799" s="1" t="str">
        <f>HYPERLINK("http://www.ncbi.nlm.nih.gov/entrez/query.fcgi?cmd=search&amp;db=gene&amp;term=12317","12317")</f>
        <v>12317</v>
      </c>
      <c r="C799" s="5">
        <v>-1.1231442664659701</v>
      </c>
      <c r="D799" s="2">
        <v>1.95835348527251E-3</v>
      </c>
      <c r="E799" s="8">
        <v>3.715307033608E-2</v>
      </c>
    </row>
    <row r="800" spans="1:5" x14ac:dyDescent="0.25">
      <c r="A800" s="1" t="s">
        <v>1047</v>
      </c>
      <c r="B800" s="1" t="str">
        <f>HYPERLINK("http://www.ncbi.nlm.nih.gov/entrez/query.fcgi?cmd=search&amp;db=gene&amp;term=103742","103742")</f>
        <v>103742</v>
      </c>
      <c r="C800" s="5">
        <v>-1.1233742438479899</v>
      </c>
      <c r="D800" s="2">
        <v>5.6482434768894097E-3</v>
      </c>
      <c r="E800" s="8">
        <v>6.1086146549511902E-2</v>
      </c>
    </row>
    <row r="801" spans="1:5" x14ac:dyDescent="0.25">
      <c r="A801" s="1" t="s">
        <v>1363</v>
      </c>
      <c r="B801" s="1" t="str">
        <f>HYPERLINK("http://www.ncbi.nlm.nih.gov/entrez/query.fcgi?cmd=search&amp;db=gene&amp;term=107815","107815")</f>
        <v>107815</v>
      </c>
      <c r="C801" s="5">
        <v>-1.1235491930002099</v>
      </c>
      <c r="D801" s="2">
        <v>9.9191097095616704E-3</v>
      </c>
      <c r="E801" s="8">
        <v>8.2441303687367504E-2</v>
      </c>
    </row>
    <row r="802" spans="1:5" x14ac:dyDescent="0.25">
      <c r="A802" s="1" t="s">
        <v>791</v>
      </c>
      <c r="B802" s="1" t="str">
        <f>HYPERLINK("http://www.ncbi.nlm.nih.gov/entrez/query.fcgi?cmd=search&amp;db=gene&amp;term=20024","20024")</f>
        <v>20024</v>
      </c>
      <c r="C802" s="5">
        <v>-1.12359731852289</v>
      </c>
      <c r="D802" s="2">
        <v>3.29010654272244E-3</v>
      </c>
      <c r="E802" s="8">
        <v>4.6998926371091501E-2</v>
      </c>
    </row>
    <row r="803" spans="1:5" x14ac:dyDescent="0.25">
      <c r="A803" s="1" t="s">
        <v>441</v>
      </c>
      <c r="B803" s="1" t="str">
        <f>HYPERLINK("http://www.ncbi.nlm.nih.gov/entrez/query.fcgi?cmd=search&amp;db=gene&amp;term=108837","108837")</f>
        <v>108837</v>
      </c>
      <c r="C803" s="5">
        <v>-1.1241943833411601</v>
      </c>
      <c r="D803" s="2">
        <v>1.0211638754200601E-3</v>
      </c>
      <c r="E803" s="8">
        <v>2.6210661515930499E-2</v>
      </c>
    </row>
    <row r="804" spans="1:5" x14ac:dyDescent="0.25">
      <c r="A804" s="1" t="s">
        <v>623</v>
      </c>
      <c r="B804" s="1" t="str">
        <f>HYPERLINK("http://www.ncbi.nlm.nih.gov/entrez/query.fcgi?cmd=search&amp;db=gene&amp;term=224805","224805")</f>
        <v>224805</v>
      </c>
      <c r="C804" s="5">
        <v>-1.1242086522642201</v>
      </c>
      <c r="D804" s="2">
        <v>2.10260677163387E-3</v>
      </c>
      <c r="E804" s="8">
        <v>3.8098487694664403E-2</v>
      </c>
    </row>
    <row r="805" spans="1:5" x14ac:dyDescent="0.25">
      <c r="A805" s="1" t="s">
        <v>645</v>
      </c>
      <c r="B805" s="1" t="str">
        <f>HYPERLINK("http://www.ncbi.nlm.nih.gov/entrez/query.fcgi?cmd=search&amp;db=gene&amp;term=21915","21915")</f>
        <v>21915</v>
      </c>
      <c r="C805" s="5">
        <v>-1.1242721912087501</v>
      </c>
      <c r="D805" s="2">
        <v>2.2360551146569699E-3</v>
      </c>
      <c r="E805" s="8">
        <v>3.9157177601265601E-2</v>
      </c>
    </row>
    <row r="806" spans="1:5" x14ac:dyDescent="0.25">
      <c r="A806" s="1" t="s">
        <v>1367</v>
      </c>
      <c r="B806" s="1" t="str">
        <f>HYPERLINK("http://www.ncbi.nlm.nih.gov/entrez/query.fcgi?cmd=search&amp;db=gene&amp;term=234076","234076")</f>
        <v>234076</v>
      </c>
      <c r="C806" s="5">
        <v>-1.12471022676027</v>
      </c>
      <c r="D806" s="2">
        <v>9.9730128459387703E-3</v>
      </c>
      <c r="E806" s="8">
        <v>8.2647122753495297E-2</v>
      </c>
    </row>
    <row r="807" spans="1:5" x14ac:dyDescent="0.25">
      <c r="A807" s="1" t="s">
        <v>915</v>
      </c>
      <c r="B807" s="1" t="str">
        <f>HYPERLINK("http://www.ncbi.nlm.nih.gov/entrez/query.fcgi?cmd=search&amp;db=gene&amp;term=503610","503610")</f>
        <v>503610</v>
      </c>
      <c r="C807" s="5">
        <v>-1.1248404712179301</v>
      </c>
      <c r="D807" s="2">
        <v>4.2299663803186897E-3</v>
      </c>
      <c r="E807" s="8">
        <v>5.2332609213197601E-2</v>
      </c>
    </row>
    <row r="808" spans="1:5" x14ac:dyDescent="0.25">
      <c r="A808" s="1" t="s">
        <v>107</v>
      </c>
      <c r="B808" s="1" t="str">
        <f>HYPERLINK("http://www.ncbi.nlm.nih.gov/entrez/query.fcgi?cmd=search&amp;db=gene&amp;term=13001","13001")</f>
        <v>13001</v>
      </c>
      <c r="C808" s="5">
        <v>-1.1249527564646999</v>
      </c>
      <c r="D808" s="2">
        <v>4.1489794560423101E-5</v>
      </c>
      <c r="E808" s="8">
        <v>4.3583523463334699E-3</v>
      </c>
    </row>
    <row r="809" spans="1:5" x14ac:dyDescent="0.25">
      <c r="A809" s="1" t="s">
        <v>563</v>
      </c>
      <c r="B809" s="1" t="str">
        <f>HYPERLINK("http://www.ncbi.nlm.nih.gov/entrez/query.fcgi?cmd=search&amp;db=gene&amp;term=12018","12018")</f>
        <v>12018</v>
      </c>
      <c r="C809" s="5">
        <v>-1.12496868300902</v>
      </c>
      <c r="D809" s="2">
        <v>1.7715202780124199E-3</v>
      </c>
      <c r="E809" s="8">
        <v>3.5544673109434398E-2</v>
      </c>
    </row>
    <row r="810" spans="1:5" x14ac:dyDescent="0.25">
      <c r="A810" s="1" t="s">
        <v>317</v>
      </c>
      <c r="B810" s="1" t="str">
        <f>HYPERLINK("http://www.ncbi.nlm.nih.gov/entrez/query.fcgi?cmd=search&amp;db=gene&amp;term=66278","66278")</f>
        <v>66278</v>
      </c>
      <c r="C810" s="5">
        <v>-1.12518518931727</v>
      </c>
      <c r="D810" s="2">
        <v>5.0222997698900996E-4</v>
      </c>
      <c r="E810" s="8">
        <v>1.7917619916297398E-2</v>
      </c>
    </row>
    <row r="811" spans="1:5" x14ac:dyDescent="0.25">
      <c r="A811" s="1" t="s">
        <v>1076</v>
      </c>
      <c r="B811" s="1" t="str">
        <f>HYPERLINK("http://www.ncbi.nlm.nih.gov/entrez/query.fcgi?cmd=search&amp;db=gene&amp;term=79456","79456")</f>
        <v>79456</v>
      </c>
      <c r="C811" s="5">
        <v>-1.1259328286567201</v>
      </c>
      <c r="D811" s="2">
        <v>5.9902878016502301E-3</v>
      </c>
      <c r="E811" s="8">
        <v>6.3042544850947804E-2</v>
      </c>
    </row>
    <row r="812" spans="1:5" x14ac:dyDescent="0.25">
      <c r="A812" s="1" t="s">
        <v>1258</v>
      </c>
      <c r="B812" s="1" t="str">
        <f>HYPERLINK("http://www.ncbi.nlm.nih.gov/entrez/query.fcgi?cmd=search&amp;db=gene&amp;term=26443","26443")</f>
        <v>26443</v>
      </c>
      <c r="C812" s="5">
        <v>-1.1260369825221399</v>
      </c>
      <c r="D812" s="2">
        <v>8.22195298201445E-3</v>
      </c>
      <c r="E812" s="8">
        <v>7.3996727977091406E-2</v>
      </c>
    </row>
    <row r="813" spans="1:5" x14ac:dyDescent="0.25">
      <c r="A813" s="1" t="s">
        <v>597</v>
      </c>
      <c r="B813" s="1" t="str">
        <f>HYPERLINK("http://www.ncbi.nlm.nih.gov/entrez/query.fcgi?cmd=search&amp;db=gene&amp;term=66152","66152")</f>
        <v>66152</v>
      </c>
      <c r="C813" s="5">
        <v>-1.1260504638393301</v>
      </c>
      <c r="D813" s="2">
        <v>1.9635188673414699E-3</v>
      </c>
      <c r="E813" s="8">
        <v>3.7188728077644E-2</v>
      </c>
    </row>
    <row r="814" spans="1:5" x14ac:dyDescent="0.25">
      <c r="A814" s="1" t="s">
        <v>949</v>
      </c>
      <c r="B814" s="1" t="str">
        <f>HYPERLINK("http://www.ncbi.nlm.nih.gov/entrez/query.fcgi?cmd=search&amp;db=gene&amp;term=234734","234734")</f>
        <v>234734</v>
      </c>
      <c r="C814" s="5">
        <v>-1.12627597496974</v>
      </c>
      <c r="D814" s="2">
        <v>4.58639904140989E-3</v>
      </c>
      <c r="E814" s="8">
        <v>5.4713705635039897E-2</v>
      </c>
    </row>
    <row r="815" spans="1:5" x14ac:dyDescent="0.25">
      <c r="A815" s="1" t="s">
        <v>970</v>
      </c>
      <c r="B815" s="1" t="str">
        <f>HYPERLINK("http://www.ncbi.nlm.nih.gov/entrez/query.fcgi?cmd=search&amp;db=gene&amp;term=246782","246782")</f>
        <v>246782</v>
      </c>
      <c r="C815" s="5">
        <v>-1.12645123386711</v>
      </c>
      <c r="D815" s="2">
        <v>4.7830476299872702E-3</v>
      </c>
      <c r="E815" s="8">
        <v>5.57858393463024E-2</v>
      </c>
    </row>
    <row r="816" spans="1:5" x14ac:dyDescent="0.25">
      <c r="A816" s="1" t="s">
        <v>486</v>
      </c>
      <c r="B816" s="1" t="str">
        <f>HYPERLINK("http://www.ncbi.nlm.nih.gov/entrez/query.fcgi?cmd=search&amp;db=gene&amp;term=27979","27979")</f>
        <v>27979</v>
      </c>
      <c r="C816" s="5">
        <v>-1.1266910580502301</v>
      </c>
      <c r="D816" s="2">
        <v>1.26381830250821E-3</v>
      </c>
      <c r="E816" s="8">
        <v>2.9313951228297701E-2</v>
      </c>
    </row>
    <row r="817" spans="1:5" x14ac:dyDescent="0.25">
      <c r="A817" s="1" t="s">
        <v>1038</v>
      </c>
      <c r="B817" s="1" t="str">
        <f>HYPERLINK("http://www.ncbi.nlm.nih.gov/entrez/query.fcgi?cmd=search&amp;db=gene&amp;term=76485","76485")</f>
        <v>76485</v>
      </c>
      <c r="C817" s="5">
        <v>-1.1269203290670999</v>
      </c>
      <c r="D817" s="2">
        <v>5.5508559904284801E-3</v>
      </c>
      <c r="E817" s="8">
        <v>6.0552409531038798E-2</v>
      </c>
    </row>
    <row r="818" spans="1:5" x14ac:dyDescent="0.25">
      <c r="A818" s="1" t="s">
        <v>786</v>
      </c>
      <c r="B818" s="1" t="str">
        <f>HYPERLINK("http://www.ncbi.nlm.nih.gov/entrez/query.fcgi?cmd=search&amp;db=gene&amp;term=67078","67078")</f>
        <v>67078</v>
      </c>
      <c r="C818" s="5">
        <v>-1.1269321123298199</v>
      </c>
      <c r="D818" s="2">
        <v>3.2627132706371E-3</v>
      </c>
      <c r="E818" s="8">
        <v>4.6910482828518597E-2</v>
      </c>
    </row>
    <row r="819" spans="1:5" x14ac:dyDescent="0.25">
      <c r="A819" s="1" t="s">
        <v>1241</v>
      </c>
      <c r="B819" s="1" t="str">
        <f>HYPERLINK("http://www.ncbi.nlm.nih.gov/entrez/query.fcgi?cmd=search&amp;db=gene&amp;term=224250","224250")</f>
        <v>224250</v>
      </c>
      <c r="C819" s="5">
        <v>-1.1273757876508801</v>
      </c>
      <c r="D819" s="2">
        <v>7.9275122303905706E-3</v>
      </c>
      <c r="E819" s="8">
        <v>7.2281115587365205E-2</v>
      </c>
    </row>
    <row r="820" spans="1:5" x14ac:dyDescent="0.25">
      <c r="A820" s="1" t="s">
        <v>1158</v>
      </c>
      <c r="B820" s="1" t="str">
        <f>HYPERLINK("http://www.ncbi.nlm.nih.gov/entrez/query.fcgi?cmd=search&amp;db=gene&amp;term=246779","246779")</f>
        <v>246779</v>
      </c>
      <c r="C820" s="5">
        <v>-1.12737707584269</v>
      </c>
      <c r="D820" s="2">
        <v>6.8963456926140997E-3</v>
      </c>
      <c r="E820" s="8">
        <v>6.7341458864372594E-2</v>
      </c>
    </row>
    <row r="821" spans="1:5" x14ac:dyDescent="0.25">
      <c r="A821" s="1" t="s">
        <v>326</v>
      </c>
      <c r="B821" s="1" t="str">
        <f>HYPERLINK("http://www.ncbi.nlm.nih.gov/entrez/query.fcgi?cmd=search&amp;db=gene&amp;term=77407","77407")</f>
        <v>77407</v>
      </c>
      <c r="C821" s="5">
        <v>-1.1274680402403301</v>
      </c>
      <c r="D821" s="2">
        <v>5.3752155100195197E-4</v>
      </c>
      <c r="E821" s="8">
        <v>1.8648887843306799E-2</v>
      </c>
    </row>
    <row r="822" spans="1:5" x14ac:dyDescent="0.25">
      <c r="A822" s="1" t="s">
        <v>1157</v>
      </c>
      <c r="B822" s="1" t="str">
        <f>HYPERLINK("http://www.ncbi.nlm.nih.gov/entrez/query.fcgi?cmd=search&amp;db=gene&amp;term=272359","272359")</f>
        <v>272359</v>
      </c>
      <c r="C822" s="5">
        <v>-1.1281424032619001</v>
      </c>
      <c r="D822" s="2">
        <v>6.8684531806166797E-3</v>
      </c>
      <c r="E822" s="8">
        <v>6.7232663197182393E-2</v>
      </c>
    </row>
    <row r="823" spans="1:5" x14ac:dyDescent="0.25">
      <c r="A823" s="1" t="s">
        <v>934</v>
      </c>
      <c r="B823" s="1" t="str">
        <f>HYPERLINK("http://www.ncbi.nlm.nih.gov/entrez/query.fcgi?cmd=search&amp;db=gene&amp;term=103963","103963")</f>
        <v>103963</v>
      </c>
      <c r="C823" s="5">
        <v>-1.12819288955635</v>
      </c>
      <c r="D823" s="2">
        <v>4.4523763063470901E-3</v>
      </c>
      <c r="E823" s="8">
        <v>5.3949036825097503E-2</v>
      </c>
    </row>
    <row r="824" spans="1:5" x14ac:dyDescent="0.25">
      <c r="A824" s="1" t="s">
        <v>1348</v>
      </c>
      <c r="B824" s="1" t="str">
        <f>HYPERLINK("http://www.ncbi.nlm.nih.gov/entrez/query.fcgi?cmd=search&amp;db=gene&amp;term=12068","12068")</f>
        <v>12068</v>
      </c>
      <c r="C824" s="5">
        <v>-1.12834243400988</v>
      </c>
      <c r="D824" s="2">
        <v>9.6087573006415905E-3</v>
      </c>
      <c r="E824" s="8">
        <v>8.07492066331853E-2</v>
      </c>
    </row>
    <row r="825" spans="1:5" x14ac:dyDescent="0.25">
      <c r="A825" s="1" t="s">
        <v>1091</v>
      </c>
      <c r="B825" s="1" t="str">
        <f>HYPERLINK("http://www.ncbi.nlm.nih.gov/entrez/query.fcgi?cmd=search&amp;db=gene&amp;term=27081","27081")</f>
        <v>27081</v>
      </c>
      <c r="C825" s="5">
        <v>-1.12842934888519</v>
      </c>
      <c r="D825" s="2">
        <v>6.1337898729010298E-3</v>
      </c>
      <c r="E825" s="8">
        <v>6.3580120741494398E-2</v>
      </c>
    </row>
    <row r="826" spans="1:5" x14ac:dyDescent="0.25">
      <c r="A826" s="1" t="s">
        <v>1182</v>
      </c>
      <c r="B826" s="1" t="str">
        <f>HYPERLINK("http://www.ncbi.nlm.nih.gov/entrez/query.fcgi?cmd=search&amp;db=gene&amp;term=29810","29810")</f>
        <v>29810</v>
      </c>
      <c r="C826" s="5">
        <v>-1.12859119721973</v>
      </c>
      <c r="D826" s="2">
        <v>7.12101262019171E-3</v>
      </c>
      <c r="E826" s="8">
        <v>6.8233062095748601E-2</v>
      </c>
    </row>
    <row r="827" spans="1:5" x14ac:dyDescent="0.25">
      <c r="A827" s="1" t="s">
        <v>281</v>
      </c>
      <c r="B827" s="1" t="str">
        <f>HYPERLINK("http://www.ncbi.nlm.nih.gov/entrez/query.fcgi?cmd=search&amp;db=gene&amp;term=223774","223774")</f>
        <v>223774</v>
      </c>
      <c r="C827" s="5">
        <v>-1.12882585309331</v>
      </c>
      <c r="D827" s="2">
        <v>3.93463573838293E-4</v>
      </c>
      <c r="E827" s="8">
        <v>1.5812992911540601E-2</v>
      </c>
    </row>
    <row r="828" spans="1:5" x14ac:dyDescent="0.25">
      <c r="A828" s="1" t="s">
        <v>1149</v>
      </c>
      <c r="B828" s="1" t="str">
        <f>HYPERLINK("http://www.ncbi.nlm.nih.gov/entrez/query.fcgi?cmd=search&amp;db=gene&amp;term=386612","386612")</f>
        <v>386612</v>
      </c>
      <c r="C828" s="5">
        <v>-1.1288651195209201</v>
      </c>
      <c r="D828" s="2">
        <v>6.83161509317309E-3</v>
      </c>
      <c r="E828" s="8">
        <v>6.7232663197182393E-2</v>
      </c>
    </row>
    <row r="829" spans="1:5" x14ac:dyDescent="0.25">
      <c r="A829" s="1" t="s">
        <v>745</v>
      </c>
      <c r="B829" s="1" t="str">
        <f>HYPERLINK("http://www.ncbi.nlm.nih.gov/entrez/query.fcgi?cmd=search&amp;db=gene&amp;term=68275","68275")</f>
        <v>68275</v>
      </c>
      <c r="C829" s="5">
        <v>-1.1293470918122099</v>
      </c>
      <c r="D829" s="2">
        <v>2.9466137217291099E-3</v>
      </c>
      <c r="E829" s="8">
        <v>4.4751481127181601E-2</v>
      </c>
    </row>
    <row r="830" spans="1:5" x14ac:dyDescent="0.25">
      <c r="A830" s="1" t="s">
        <v>716</v>
      </c>
      <c r="B830" s="1" t="str">
        <f>HYPERLINK("http://www.ncbi.nlm.nih.gov/entrez/query.fcgi?cmd=search&amp;db=gene&amp;term=68229","68229")</f>
        <v>68229</v>
      </c>
      <c r="C830" s="5">
        <v>-1.12952339491432</v>
      </c>
      <c r="D830" s="2">
        <v>2.7075278168204901E-3</v>
      </c>
      <c r="E830" s="8">
        <v>4.27812324310098E-2</v>
      </c>
    </row>
    <row r="831" spans="1:5" x14ac:dyDescent="0.25">
      <c r="A831" s="1" t="s">
        <v>1111</v>
      </c>
      <c r="B831" s="1" t="str">
        <f>HYPERLINK("http://www.ncbi.nlm.nih.gov/entrez/query.fcgi?cmd=search&amp;db=gene&amp;term=75540","75540")</f>
        <v>75540</v>
      </c>
      <c r="C831" s="5">
        <v>-1.1301429476235101</v>
      </c>
      <c r="D831" s="2">
        <v>6.3758399030566801E-3</v>
      </c>
      <c r="E831" s="8">
        <v>6.4990076410257697E-2</v>
      </c>
    </row>
    <row r="832" spans="1:5" x14ac:dyDescent="0.25">
      <c r="A832" s="1" t="s">
        <v>198</v>
      </c>
      <c r="B832" s="1" t="str">
        <f>HYPERLINK("http://www.ncbi.nlm.nih.gov/entrez/query.fcgi?cmd=search&amp;db=gene&amp;term=19186","19186")</f>
        <v>19186</v>
      </c>
      <c r="C832" s="5">
        <v>-1.13090213455961</v>
      </c>
      <c r="D832" s="2">
        <v>2.0804060378365501E-4</v>
      </c>
      <c r="E832" s="8">
        <v>1.18604136948242E-2</v>
      </c>
    </row>
    <row r="833" spans="1:5" x14ac:dyDescent="0.25">
      <c r="A833" s="1" t="s">
        <v>467</v>
      </c>
      <c r="B833" s="1" t="str">
        <f>HYPERLINK("http://www.ncbi.nlm.nih.gov/entrez/query.fcgi?cmd=search&amp;db=gene&amp;term=13167","13167")</f>
        <v>13167</v>
      </c>
      <c r="C833" s="5">
        <v>-1.1309133412627801</v>
      </c>
      <c r="D833" s="2">
        <v>1.15656659349939E-3</v>
      </c>
      <c r="E833" s="8">
        <v>2.79770944926334E-2</v>
      </c>
    </row>
    <row r="834" spans="1:5" x14ac:dyDescent="0.25">
      <c r="A834" s="1" t="s">
        <v>616</v>
      </c>
      <c r="B834" s="1" t="str">
        <f>HYPERLINK("http://www.ncbi.nlm.nih.gov/entrez/query.fcgi?cmd=search&amp;db=gene&amp;term=50529","50529")</f>
        <v>50529</v>
      </c>
      <c r="C834" s="5">
        <v>-1.1309817676819101</v>
      </c>
      <c r="D834" s="2">
        <v>2.04129891549965E-3</v>
      </c>
      <c r="E834" s="8">
        <v>3.7473386140549597E-2</v>
      </c>
    </row>
    <row r="835" spans="1:5" x14ac:dyDescent="0.25">
      <c r="A835" s="1" t="s">
        <v>669</v>
      </c>
      <c r="B835" s="1" t="str">
        <f>HYPERLINK("http://www.ncbi.nlm.nih.gov/entrez/query.fcgi?cmd=search&amp;db=gene&amp;term=67268","67268")</f>
        <v>67268</v>
      </c>
      <c r="C835" s="5">
        <v>-1.13163100490091</v>
      </c>
      <c r="D835" s="2">
        <v>2.3537754997551299E-3</v>
      </c>
      <c r="E835" s="8">
        <v>3.9796724291508503E-2</v>
      </c>
    </row>
    <row r="836" spans="1:5" x14ac:dyDescent="0.25">
      <c r="A836" s="1" t="s">
        <v>693</v>
      </c>
      <c r="B836" s="1" t="str">
        <f>HYPERLINK("http://www.ncbi.nlm.nih.gov/entrez/query.fcgi?cmd=search&amp;db=gene&amp;term=66271","66271")</f>
        <v>66271</v>
      </c>
      <c r="C836" s="5">
        <v>-1.13176588486677</v>
      </c>
      <c r="D836" s="2">
        <v>2.5256035877996301E-3</v>
      </c>
      <c r="E836" s="8">
        <v>4.1227328118263698E-2</v>
      </c>
    </row>
    <row r="837" spans="1:5" x14ac:dyDescent="0.25">
      <c r="A837" s="1" t="s">
        <v>184</v>
      </c>
      <c r="B837" s="1" t="str">
        <f>HYPERLINK("http://www.ncbi.nlm.nih.gov/entrez/query.fcgi?cmd=search&amp;db=gene&amp;term=60315","60315")</f>
        <v>60315</v>
      </c>
      <c r="C837" s="5">
        <v>-1.1319116108549401</v>
      </c>
      <c r="D837" s="2">
        <v>1.8362318765285899E-4</v>
      </c>
      <c r="E837" s="8">
        <v>1.11852183340613E-2</v>
      </c>
    </row>
    <row r="838" spans="1:5" x14ac:dyDescent="0.25">
      <c r="A838" s="1" t="s">
        <v>346</v>
      </c>
      <c r="B838" s="1" t="str">
        <f>HYPERLINK("http://www.ncbi.nlm.nih.gov/entrez/query.fcgi?cmd=search&amp;db=gene&amp;term=71169","71169")</f>
        <v>71169</v>
      </c>
      <c r="C838" s="5">
        <v>-1.1319143752506999</v>
      </c>
      <c r="D838" s="2">
        <v>6.0245575193085298E-4</v>
      </c>
      <c r="E838" s="8">
        <v>1.9636724384598101E-2</v>
      </c>
    </row>
    <row r="839" spans="1:5" x14ac:dyDescent="0.25">
      <c r="A839" s="1" t="s">
        <v>630</v>
      </c>
      <c r="B839" s="1" t="str">
        <f>HYPERLINK("http://www.ncbi.nlm.nih.gov/entrez/query.fcgi?cmd=search&amp;db=gene&amp;term=23996","23996")</f>
        <v>23996</v>
      </c>
      <c r="C839" s="5">
        <v>-1.1319556804583599</v>
      </c>
      <c r="D839" s="2">
        <v>2.1285064822507099E-3</v>
      </c>
      <c r="E839" s="8">
        <v>3.8208739211915102E-2</v>
      </c>
    </row>
    <row r="840" spans="1:5" x14ac:dyDescent="0.25">
      <c r="A840" s="1" t="s">
        <v>557</v>
      </c>
      <c r="B840" s="1" t="str">
        <f>HYPERLINK("http://www.ncbi.nlm.nih.gov/entrez/query.fcgi?cmd=search&amp;db=gene&amp;term=73647","73647")</f>
        <v>73647</v>
      </c>
      <c r="C840" s="5">
        <v>-1.1330170281117</v>
      </c>
      <c r="D840" s="2">
        <v>1.74288430687719E-3</v>
      </c>
      <c r="E840" s="8">
        <v>3.5372158312905903E-2</v>
      </c>
    </row>
    <row r="841" spans="1:5" x14ac:dyDescent="0.25">
      <c r="A841" s="1" t="s">
        <v>1123</v>
      </c>
      <c r="B841" s="1" t="str">
        <f>HYPERLINK("http://www.ncbi.nlm.nih.gov/entrez/query.fcgi?cmd=search&amp;db=gene&amp;term=70720","70720")</f>
        <v>70720</v>
      </c>
      <c r="C841" s="5">
        <v>-1.13308561094064</v>
      </c>
      <c r="D841" s="2">
        <v>6.5276645996201798E-3</v>
      </c>
      <c r="E841" s="8">
        <v>6.5827272662424205E-2</v>
      </c>
    </row>
    <row r="842" spans="1:5" x14ac:dyDescent="0.25">
      <c r="A842" s="1" t="s">
        <v>1023</v>
      </c>
      <c r="B842" s="1" t="str">
        <f>HYPERLINK("http://www.ncbi.nlm.nih.gov/entrez/query.fcgi?cmd=search&amp;db=gene&amp;term=55991","55991")</f>
        <v>55991</v>
      </c>
      <c r="C842" s="5">
        <v>-1.1332182915584501</v>
      </c>
      <c r="D842" s="2">
        <v>5.40116531266865E-3</v>
      </c>
      <c r="E842" s="8">
        <v>5.9747369782912202E-2</v>
      </c>
    </row>
    <row r="843" spans="1:5" x14ac:dyDescent="0.25">
      <c r="A843" s="1" t="s">
        <v>1113</v>
      </c>
      <c r="B843" s="1" t="str">
        <f>HYPERLINK("http://www.ncbi.nlm.nih.gov/entrez/query.fcgi?cmd=search&amp;db=gene&amp;term=228576","228576")</f>
        <v>228576</v>
      </c>
      <c r="C843" s="5">
        <v>-1.1333451088867901</v>
      </c>
      <c r="D843" s="2">
        <v>6.3988957395708602E-3</v>
      </c>
      <c r="E843" s="8">
        <v>6.5083299234359807E-2</v>
      </c>
    </row>
    <row r="844" spans="1:5" x14ac:dyDescent="0.25">
      <c r="A844" s="1" t="s">
        <v>308</v>
      </c>
      <c r="B844" s="1" t="str">
        <f>HYPERLINK("http://www.ncbi.nlm.nih.gov/entrez/query.fcgi?cmd=search&amp;db=gene&amp;term=26893","26893")</f>
        <v>26893</v>
      </c>
      <c r="C844" s="5">
        <v>-1.13406010420143</v>
      </c>
      <c r="D844" s="2">
        <v>4.7097478351365601E-4</v>
      </c>
      <c r="E844" s="8">
        <v>1.72653849723583E-2</v>
      </c>
    </row>
    <row r="845" spans="1:5" x14ac:dyDescent="0.25">
      <c r="A845" s="1" t="s">
        <v>1301</v>
      </c>
      <c r="B845" s="1" t="str">
        <f>HYPERLINK("http://www.ncbi.nlm.nih.gov/entrez/query.fcgi?cmd=search&amp;db=gene&amp;term=22192","22192")</f>
        <v>22192</v>
      </c>
      <c r="C845" s="5">
        <v>-1.13408343405456</v>
      </c>
      <c r="D845" s="2">
        <v>8.8245472823800207E-3</v>
      </c>
      <c r="E845" s="8">
        <v>7.67516320156683E-2</v>
      </c>
    </row>
    <row r="846" spans="1:5" x14ac:dyDescent="0.25">
      <c r="A846" s="1" t="s">
        <v>1306</v>
      </c>
      <c r="B846" s="1" t="str">
        <f>HYPERLINK("http://www.ncbi.nlm.nih.gov/entrez/query.fcgi?cmd=search&amp;db=gene&amp;term=22256","22256")</f>
        <v>22256</v>
      </c>
      <c r="C846" s="5">
        <v>-1.1343028433276401</v>
      </c>
      <c r="D846" s="2">
        <v>8.9379109652776307E-3</v>
      </c>
      <c r="E846" s="8">
        <v>7.7523449447852805E-2</v>
      </c>
    </row>
    <row r="847" spans="1:5" x14ac:dyDescent="0.25">
      <c r="A847" s="1" t="s">
        <v>721</v>
      </c>
      <c r="B847" s="1" t="str">
        <f>HYPERLINK("http://www.ncbi.nlm.nih.gov/entrez/query.fcgi?cmd=search&amp;db=gene&amp;term=23825","23825")</f>
        <v>23825</v>
      </c>
      <c r="C847" s="5">
        <v>-1.1343757910005701</v>
      </c>
      <c r="D847" s="2">
        <v>2.7364240774217E-3</v>
      </c>
      <c r="E847" s="8">
        <v>4.2925795530977098E-2</v>
      </c>
    </row>
    <row r="848" spans="1:5" x14ac:dyDescent="0.25">
      <c r="A848" s="1" t="s">
        <v>293</v>
      </c>
      <c r="B848" s="1" t="str">
        <f>HYPERLINK("http://www.ncbi.nlm.nih.gov/entrez/query.fcgi?cmd=search&amp;db=gene&amp;term=66320","66320")</f>
        <v>66320</v>
      </c>
      <c r="C848" s="5">
        <v>-1.1344288037580399</v>
      </c>
      <c r="D848" s="2">
        <v>4.3116489572692101E-4</v>
      </c>
      <c r="E848" s="8">
        <v>1.6637990524419399E-2</v>
      </c>
    </row>
    <row r="849" spans="1:5" x14ac:dyDescent="0.25">
      <c r="A849" s="1" t="s">
        <v>552</v>
      </c>
      <c r="B849" s="1" t="str">
        <f>HYPERLINK("http://www.ncbi.nlm.nih.gov/entrez/query.fcgi?cmd=search&amp;db=gene&amp;term=19181","19181")</f>
        <v>19181</v>
      </c>
      <c r="C849" s="5">
        <v>-1.1345346411714301</v>
      </c>
      <c r="D849" s="2">
        <v>1.7115440254205101E-3</v>
      </c>
      <c r="E849" s="8">
        <v>3.5049604244415201E-2</v>
      </c>
    </row>
    <row r="850" spans="1:5" x14ac:dyDescent="0.25">
      <c r="A850" s="1" t="s">
        <v>779</v>
      </c>
      <c r="B850" s="1" t="str">
        <f>HYPERLINK("http://www.ncbi.nlm.nih.gov/entrez/query.fcgi?cmd=search&amp;db=gene&amp;term=12622","12622")</f>
        <v>12622</v>
      </c>
      <c r="C850" s="5">
        <v>-1.1347486400857101</v>
      </c>
      <c r="D850" s="2">
        <v>3.2031621787191899E-3</v>
      </c>
      <c r="E850" s="8">
        <v>4.6529962500043202E-2</v>
      </c>
    </row>
    <row r="851" spans="1:5" x14ac:dyDescent="0.25">
      <c r="A851" s="1" t="s">
        <v>1054</v>
      </c>
      <c r="B851" s="1" t="str">
        <f>HYPERLINK("http://www.ncbi.nlm.nih.gov/entrez/query.fcgi?cmd=search&amp;db=gene&amp;term=12036","12036")</f>
        <v>12036</v>
      </c>
      <c r="C851" s="5">
        <v>-1.1352251247885501</v>
      </c>
      <c r="D851" s="2">
        <v>5.8256459505345902E-3</v>
      </c>
      <c r="E851" s="8">
        <v>6.2587121422877895E-2</v>
      </c>
    </row>
    <row r="852" spans="1:5" x14ac:dyDescent="0.25">
      <c r="A852" s="1" t="s">
        <v>672</v>
      </c>
      <c r="B852" s="1" t="str">
        <f>HYPERLINK("http://www.ncbi.nlm.nih.gov/entrez/query.fcgi?cmd=search&amp;db=gene&amp;term=67388","67388")</f>
        <v>67388</v>
      </c>
      <c r="C852" s="5">
        <v>-1.13526200710768</v>
      </c>
      <c r="D852" s="2">
        <v>2.3659063048442298E-3</v>
      </c>
      <c r="E852" s="8">
        <v>3.9823777568289503E-2</v>
      </c>
    </row>
    <row r="853" spans="1:5" x14ac:dyDescent="0.25">
      <c r="A853" s="1" t="s">
        <v>1210</v>
      </c>
      <c r="B853" s="1" t="str">
        <f>HYPERLINK("http://www.ncbi.nlm.nih.gov/entrez/query.fcgi?cmd=search&amp;db=gene&amp;term=67465","67465")</f>
        <v>67465</v>
      </c>
      <c r="C853" s="5">
        <v>-1.1355149540726699</v>
      </c>
      <c r="D853" s="2">
        <v>7.5374361248545796E-3</v>
      </c>
      <c r="E853" s="8">
        <v>7.0406013462162298E-2</v>
      </c>
    </row>
    <row r="854" spans="1:5" x14ac:dyDescent="0.25">
      <c r="A854" s="1" t="s">
        <v>380</v>
      </c>
      <c r="B854" s="1" t="str">
        <f>HYPERLINK("http://www.ncbi.nlm.nih.gov/entrez/query.fcgi?cmd=search&amp;db=gene&amp;term=28018","28018")</f>
        <v>28018</v>
      </c>
      <c r="C854" s="5">
        <v>-1.1357572815750701</v>
      </c>
      <c r="D854" s="2">
        <v>7.2636427488825795E-4</v>
      </c>
      <c r="E854" s="8">
        <v>2.1628893826761201E-2</v>
      </c>
    </row>
    <row r="855" spans="1:5" x14ac:dyDescent="0.25">
      <c r="A855" s="1" t="s">
        <v>1282</v>
      </c>
      <c r="B855" s="1" t="str">
        <f>HYPERLINK("http://www.ncbi.nlm.nih.gov/entrez/query.fcgi?cmd=search&amp;db=gene&amp;term=13644","13644")</f>
        <v>13644</v>
      </c>
      <c r="C855" s="5">
        <v>-1.13579882217268</v>
      </c>
      <c r="D855" s="2">
        <v>8.5597736015157206E-3</v>
      </c>
      <c r="E855" s="8">
        <v>7.5631386636124801E-2</v>
      </c>
    </row>
    <row r="856" spans="1:5" x14ac:dyDescent="0.25">
      <c r="A856" s="1" t="s">
        <v>1204</v>
      </c>
      <c r="B856" s="1" t="str">
        <f>HYPERLINK("http://www.ncbi.nlm.nih.gov/entrez/query.fcgi?cmd=search&amp;db=gene&amp;term=239530","239530")</f>
        <v>239530</v>
      </c>
      <c r="C856" s="5">
        <v>-1.1358214439494301</v>
      </c>
      <c r="D856" s="2">
        <v>7.4697226776920802E-3</v>
      </c>
      <c r="E856" s="8">
        <v>7.0268709727909801E-2</v>
      </c>
    </row>
    <row r="857" spans="1:5" x14ac:dyDescent="0.25">
      <c r="A857" s="1" t="s">
        <v>648</v>
      </c>
      <c r="B857" s="1" t="str">
        <f>HYPERLINK("http://www.ncbi.nlm.nih.gov/entrez/query.fcgi?cmd=search&amp;db=gene&amp;term=66286","66286")</f>
        <v>66286</v>
      </c>
      <c r="C857" s="5">
        <v>-1.1358241197733401</v>
      </c>
      <c r="D857" s="2">
        <v>2.2446453738562701E-3</v>
      </c>
      <c r="E857" s="8">
        <v>3.9157177601265601E-2</v>
      </c>
    </row>
    <row r="858" spans="1:5" x14ac:dyDescent="0.25">
      <c r="A858" s="1" t="s">
        <v>1304</v>
      </c>
      <c r="B858" s="1" t="str">
        <f>HYPERLINK("http://www.ncbi.nlm.nih.gov/entrez/query.fcgi?cmd=search&amp;db=gene&amp;term=69071","69071")</f>
        <v>69071</v>
      </c>
      <c r="C858" s="5">
        <v>-1.13619904459539</v>
      </c>
      <c r="D858" s="2">
        <v>8.8874398746379094E-3</v>
      </c>
      <c r="E858" s="8">
        <v>7.7203734263431703E-2</v>
      </c>
    </row>
    <row r="859" spans="1:5" x14ac:dyDescent="0.25">
      <c r="A859" s="1" t="s">
        <v>123</v>
      </c>
      <c r="B859" s="1" t="str">
        <f>HYPERLINK("http://www.ncbi.nlm.nih.gov/entrez/query.fcgi?cmd=search&amp;db=gene&amp;term=26914","26914")</f>
        <v>26914</v>
      </c>
      <c r="C859" s="5">
        <v>-1.13623461562364</v>
      </c>
      <c r="D859" s="2">
        <v>6.9854727825724398E-5</v>
      </c>
      <c r="E859" s="8">
        <v>6.3911487880707798E-3</v>
      </c>
    </row>
    <row r="860" spans="1:5" x14ac:dyDescent="0.25">
      <c r="A860" s="1" t="s">
        <v>226</v>
      </c>
      <c r="B860" s="1" t="str">
        <f>HYPERLINK("http://www.ncbi.nlm.nih.gov/entrez/query.fcgi?cmd=search&amp;db=gene&amp;term=69269","69269")</f>
        <v>69269</v>
      </c>
      <c r="C860" s="5">
        <v>-1.1362549700870399</v>
      </c>
      <c r="D860" s="2">
        <v>2.6438630884673099E-4</v>
      </c>
      <c r="E860" s="8">
        <v>1.32135013346292E-2</v>
      </c>
    </row>
    <row r="861" spans="1:5" x14ac:dyDescent="0.25">
      <c r="A861" s="1" t="s">
        <v>732</v>
      </c>
      <c r="B861" s="1" t="str">
        <f>HYPERLINK("http://www.ncbi.nlm.nih.gov/entrez/query.fcgi?cmd=search&amp;db=gene&amp;term=68708","68708")</f>
        <v>68708</v>
      </c>
      <c r="C861" s="5">
        <v>-1.13640689773821</v>
      </c>
      <c r="D861" s="2">
        <v>2.84371487617685E-3</v>
      </c>
      <c r="E861" s="8">
        <v>4.3924494974966498E-2</v>
      </c>
    </row>
    <row r="862" spans="1:5" x14ac:dyDescent="0.25">
      <c r="A862" s="1" t="s">
        <v>1361</v>
      </c>
      <c r="B862" s="1" t="str">
        <f>HYPERLINK("http://www.ncbi.nlm.nih.gov/entrez/query.fcgi?cmd=search&amp;db=gene&amp;term=53893","53893")</f>
        <v>53893</v>
      </c>
      <c r="C862" s="5">
        <v>-1.1367718693509099</v>
      </c>
      <c r="D862" s="2">
        <v>9.8923279991107692E-3</v>
      </c>
      <c r="E862" s="8">
        <v>8.23393549614959E-2</v>
      </c>
    </row>
    <row r="863" spans="1:5" x14ac:dyDescent="0.25">
      <c r="A863" s="1" t="s">
        <v>912</v>
      </c>
      <c r="B863" s="1" t="str">
        <f>HYPERLINK("http://www.ncbi.nlm.nih.gov/entrez/query.fcgi?cmd=search&amp;db=gene&amp;term=66246","66246")</f>
        <v>66246</v>
      </c>
      <c r="C863" s="5">
        <v>-1.1370042215802101</v>
      </c>
      <c r="D863" s="2">
        <v>4.2113439762683199E-3</v>
      </c>
      <c r="E863" s="8">
        <v>5.2273229020333802E-2</v>
      </c>
    </row>
    <row r="864" spans="1:5" x14ac:dyDescent="0.25">
      <c r="A864" s="1" t="s">
        <v>1005</v>
      </c>
      <c r="B864" s="1" t="str">
        <f>HYPERLINK("http://www.ncbi.nlm.nih.gov/entrez/query.fcgi?cmd=search&amp;db=gene&amp;term=16694","16694")</f>
        <v>16694</v>
      </c>
      <c r="C864" s="5">
        <v>-1.13743155566767</v>
      </c>
      <c r="D864" s="2">
        <v>5.1724824826360196E-3</v>
      </c>
      <c r="E864" s="8">
        <v>5.8273937854364397E-2</v>
      </c>
    </row>
    <row r="865" spans="1:5" x14ac:dyDescent="0.25">
      <c r="A865" s="1" t="s">
        <v>1002</v>
      </c>
      <c r="B865" s="1" t="str">
        <f>HYPERLINK("http://www.ncbi.nlm.nih.gov/entrez/query.fcgi?cmd=search&amp;db=gene&amp;term=26556","26556")</f>
        <v>26556</v>
      </c>
      <c r="C865" s="5">
        <v>-1.1374510114846601</v>
      </c>
      <c r="D865" s="2">
        <v>5.1523896096936604E-3</v>
      </c>
      <c r="E865" s="8">
        <v>5.8221017543831299E-2</v>
      </c>
    </row>
    <row r="866" spans="1:5" x14ac:dyDescent="0.25">
      <c r="A866" s="1" t="s">
        <v>279</v>
      </c>
      <c r="B866" s="1" t="str">
        <f>HYPERLINK("http://www.ncbi.nlm.nih.gov/entrez/query.fcgi?cmd=search&amp;db=gene&amp;term=170728","170728")</f>
        <v>170728</v>
      </c>
      <c r="C866" s="5">
        <v>-1.13752878918429</v>
      </c>
      <c r="D866" s="2">
        <v>3.8864563987317502E-4</v>
      </c>
      <c r="E866" s="8">
        <v>1.5735102549919E-2</v>
      </c>
    </row>
    <row r="867" spans="1:5" x14ac:dyDescent="0.25">
      <c r="A867" s="1" t="s">
        <v>1073</v>
      </c>
      <c r="B867" s="1" t="str">
        <f>HYPERLINK("http://www.ncbi.nlm.nih.gov/entrez/query.fcgi?cmd=search&amp;db=gene&amp;term=54369","54369")</f>
        <v>54369</v>
      </c>
      <c r="C867" s="5">
        <v>-1.1379334768294</v>
      </c>
      <c r="D867" s="2">
        <v>5.9803043565302997E-3</v>
      </c>
      <c r="E867" s="8">
        <v>6.3042544850947804E-2</v>
      </c>
    </row>
    <row r="868" spans="1:5" x14ac:dyDescent="0.25">
      <c r="A868" s="1" t="s">
        <v>329</v>
      </c>
      <c r="B868" s="1" t="str">
        <f>HYPERLINK("http://www.ncbi.nlm.nih.gov/entrez/query.fcgi?cmd=search&amp;db=gene&amp;term=232946","232946")</f>
        <v>232946</v>
      </c>
      <c r="C868" s="5">
        <v>-1.1387101358199501</v>
      </c>
      <c r="D868" s="2">
        <v>5.4860693578939702E-4</v>
      </c>
      <c r="E868" s="8">
        <v>1.8805430126467799E-2</v>
      </c>
    </row>
    <row r="869" spans="1:5" x14ac:dyDescent="0.25">
      <c r="A869" s="1" t="s">
        <v>627</v>
      </c>
      <c r="B869" s="1" t="str">
        <f>HYPERLINK("http://www.ncbi.nlm.nih.gov/entrez/query.fcgi?cmd=search&amp;db=gene&amp;term=223453","223453")</f>
        <v>223453</v>
      </c>
      <c r="C869" s="5">
        <v>-1.13918676079126</v>
      </c>
      <c r="D869" s="2">
        <v>2.1137069736649702E-3</v>
      </c>
      <c r="E869" s="8">
        <v>3.8098487694664403E-2</v>
      </c>
    </row>
    <row r="870" spans="1:5" x14ac:dyDescent="0.25">
      <c r="A870" s="1" t="s">
        <v>954</v>
      </c>
      <c r="B870" s="1" t="str">
        <f>HYPERLINK("http://www.ncbi.nlm.nih.gov/entrez/query.fcgi?cmd=search&amp;db=gene&amp;term=12169","12169")</f>
        <v>12169</v>
      </c>
      <c r="C870" s="5">
        <v>-1.13922174759353</v>
      </c>
      <c r="D870" s="2">
        <v>4.6666273576700902E-3</v>
      </c>
      <c r="E870" s="8">
        <v>5.5379628611894403E-2</v>
      </c>
    </row>
    <row r="871" spans="1:5" x14ac:dyDescent="0.25">
      <c r="A871" s="1" t="s">
        <v>1144</v>
      </c>
      <c r="B871" s="1" t="str">
        <f>HYPERLINK("http://www.ncbi.nlm.nih.gov/entrez/query.fcgi?cmd=search&amp;db=gene&amp;term=100504309","100504309")</f>
        <v>100504309</v>
      </c>
      <c r="C871" s="5">
        <v>-1.13942570375332</v>
      </c>
      <c r="D871" s="2">
        <v>6.7805634030548801E-3</v>
      </c>
      <c r="E871" s="8">
        <v>6.7033041812242095E-2</v>
      </c>
    </row>
    <row r="872" spans="1:5" x14ac:dyDescent="0.25">
      <c r="A872" s="1" t="s">
        <v>241</v>
      </c>
      <c r="B872" s="1" t="str">
        <f>HYPERLINK("http://www.ncbi.nlm.nih.gov/entrez/query.fcgi?cmd=search&amp;db=gene&amp;term=27993","27993")</f>
        <v>27993</v>
      </c>
      <c r="C872" s="5">
        <v>-1.13968180879359</v>
      </c>
      <c r="D872" s="2">
        <v>2.9527372022952698E-4</v>
      </c>
      <c r="E872" s="8">
        <v>1.38424906356777E-2</v>
      </c>
    </row>
    <row r="873" spans="1:5" x14ac:dyDescent="0.25">
      <c r="A873" s="1" t="s">
        <v>356</v>
      </c>
      <c r="B873" s="1" t="str">
        <f>HYPERLINK("http://www.ncbi.nlm.nih.gov/entrez/query.fcgi?cmd=search&amp;db=gene&amp;term=56275","56275")</f>
        <v>56275</v>
      </c>
      <c r="C873" s="5">
        <v>-1.14020258888899</v>
      </c>
      <c r="D873" s="2">
        <v>6.34586001781567E-4</v>
      </c>
      <c r="E873" s="8">
        <v>2.0166339777347501E-2</v>
      </c>
    </row>
    <row r="874" spans="1:5" x14ac:dyDescent="0.25">
      <c r="A874" s="1" t="s">
        <v>137</v>
      </c>
      <c r="B874" s="1" t="str">
        <f>HYPERLINK("http://www.ncbi.nlm.nih.gov/entrez/query.fcgi?cmd=search&amp;db=gene&amp;term=67278","67278")</f>
        <v>67278</v>
      </c>
      <c r="C874" s="5">
        <v>-1.1405437236126601</v>
      </c>
      <c r="D874" s="2">
        <v>9.2763697805198206E-5</v>
      </c>
      <c r="E874" s="8">
        <v>7.6090775727814799E-3</v>
      </c>
    </row>
    <row r="875" spans="1:5" x14ac:dyDescent="0.25">
      <c r="A875" s="1" t="s">
        <v>757</v>
      </c>
      <c r="B875" s="1" t="str">
        <f>HYPERLINK("http://www.ncbi.nlm.nih.gov/entrez/query.fcgi?cmd=search&amp;db=gene&amp;term=73723","73723")</f>
        <v>73723</v>
      </c>
      <c r="C875" s="5">
        <v>-1.14065007592805</v>
      </c>
      <c r="D875" s="2">
        <v>3.1032571937825702E-3</v>
      </c>
      <c r="E875" s="8">
        <v>4.6293238017731601E-2</v>
      </c>
    </row>
    <row r="876" spans="1:5" x14ac:dyDescent="0.25">
      <c r="A876" s="1" t="s">
        <v>545</v>
      </c>
      <c r="B876" s="1" t="str">
        <f>HYPERLINK("http://www.ncbi.nlm.nih.gov/entrez/query.fcgi?cmd=search&amp;db=gene&amp;term=15445","15445")</f>
        <v>15445</v>
      </c>
      <c r="C876" s="5">
        <v>-1.1406636567872299</v>
      </c>
      <c r="D876" s="2">
        <v>1.6751128591387899E-3</v>
      </c>
      <c r="E876" s="8">
        <v>3.4742539079636099E-2</v>
      </c>
    </row>
    <row r="877" spans="1:5" x14ac:dyDescent="0.25">
      <c r="A877" s="1" t="s">
        <v>411</v>
      </c>
      <c r="B877" s="1" t="str">
        <f>HYPERLINK("http://www.ncbi.nlm.nih.gov/entrez/query.fcgi?cmd=search&amp;db=gene&amp;term=224897","224897")</f>
        <v>224897</v>
      </c>
      <c r="C877" s="5">
        <v>-1.1407633339075001</v>
      </c>
      <c r="D877" s="2">
        <v>8.4386684372184096E-4</v>
      </c>
      <c r="E877" s="8">
        <v>2.3194664747915601E-2</v>
      </c>
    </row>
    <row r="878" spans="1:5" x14ac:dyDescent="0.25">
      <c r="A878" s="1" t="s">
        <v>353</v>
      </c>
      <c r="B878" s="1" t="str">
        <f>HYPERLINK("http://www.ncbi.nlm.nih.gov/entrez/query.fcgi?cmd=search&amp;db=gene&amp;term=19729","19729")</f>
        <v>19729</v>
      </c>
      <c r="C878" s="5">
        <v>-1.1409092385398301</v>
      </c>
      <c r="D878" s="2">
        <v>6.2005676357967899E-4</v>
      </c>
      <c r="E878" s="8">
        <v>1.9871607277144501E-2</v>
      </c>
    </row>
    <row r="879" spans="1:5" x14ac:dyDescent="0.25">
      <c r="A879" s="1" t="s">
        <v>961</v>
      </c>
      <c r="B879" s="1" t="str">
        <f>HYPERLINK("http://www.ncbi.nlm.nih.gov/entrez/query.fcgi?cmd=search&amp;db=gene&amp;term=66124","66124")</f>
        <v>66124</v>
      </c>
      <c r="C879" s="5">
        <v>-1.1411947361702499</v>
      </c>
      <c r="D879" s="2">
        <v>4.7222018663606296E-3</v>
      </c>
      <c r="E879" s="8">
        <v>5.5586121608480199E-2</v>
      </c>
    </row>
    <row r="880" spans="1:5" x14ac:dyDescent="0.25">
      <c r="A880" s="1" t="s">
        <v>377</v>
      </c>
      <c r="B880" s="1" t="str">
        <f>HYPERLINK("http://www.ncbi.nlm.nih.gov/entrez/query.fcgi?cmd=search&amp;db=gene&amp;term=12304","12304")</f>
        <v>12304</v>
      </c>
      <c r="C880" s="5">
        <v>-1.14220838617456</v>
      </c>
      <c r="D880" s="2">
        <v>7.0667889632902703E-4</v>
      </c>
      <c r="E880" s="8">
        <v>2.1209729549512699E-2</v>
      </c>
    </row>
    <row r="881" spans="1:5" x14ac:dyDescent="0.25">
      <c r="A881" s="1" t="s">
        <v>158</v>
      </c>
      <c r="B881" s="1" t="str">
        <f>HYPERLINK("http://www.ncbi.nlm.nih.gov/entrez/query.fcgi?cmd=search&amp;db=gene&amp;term=20022","20022")</f>
        <v>20022</v>
      </c>
      <c r="C881" s="5">
        <v>-1.14239538262629</v>
      </c>
      <c r="D881" s="2">
        <v>1.1416559402666101E-4</v>
      </c>
      <c r="E881" s="8">
        <v>8.1338670285691604E-3</v>
      </c>
    </row>
    <row r="882" spans="1:5" x14ac:dyDescent="0.25">
      <c r="A882" s="1" t="s">
        <v>165</v>
      </c>
      <c r="B882" s="1" t="str">
        <f>HYPERLINK("http://www.ncbi.nlm.nih.gov/entrez/query.fcgi?cmd=search&amp;db=gene&amp;term=14923","14923")</f>
        <v>14923</v>
      </c>
      <c r="C882" s="5">
        <v>-1.1425505899770501</v>
      </c>
      <c r="D882" s="2">
        <v>1.28353439596607E-4</v>
      </c>
      <c r="E882" s="8">
        <v>8.7721132882513791E-3</v>
      </c>
    </row>
    <row r="883" spans="1:5" x14ac:dyDescent="0.25">
      <c r="A883" s="1" t="s">
        <v>231</v>
      </c>
      <c r="B883" s="1" t="str">
        <f>HYPERLINK("http://www.ncbi.nlm.nih.gov/entrez/query.fcgi?cmd=search&amp;db=gene&amp;term=68572","68572")</f>
        <v>68572</v>
      </c>
      <c r="C883" s="5">
        <v>-1.1429208488260301</v>
      </c>
      <c r="D883" s="2">
        <v>2.8404661726111297E-4</v>
      </c>
      <c r="E883" s="8">
        <v>1.379610966207E-2</v>
      </c>
    </row>
    <row r="884" spans="1:5" x14ac:dyDescent="0.25">
      <c r="A884" s="1" t="s">
        <v>1104</v>
      </c>
      <c r="B884" s="1" t="str">
        <f>HYPERLINK("http://www.ncbi.nlm.nih.gov/entrez/query.fcgi?cmd=search&amp;db=gene&amp;term=19367","19367")</f>
        <v>19367</v>
      </c>
      <c r="C884" s="5">
        <v>-1.14294203743458</v>
      </c>
      <c r="D884" s="2">
        <v>6.2552526922994298E-3</v>
      </c>
      <c r="E884" s="8">
        <v>6.4164459464277401E-2</v>
      </c>
    </row>
    <row r="885" spans="1:5" x14ac:dyDescent="0.25">
      <c r="A885" s="1" t="s">
        <v>1097</v>
      </c>
      <c r="B885" s="1" t="str">
        <f>HYPERLINK("http://www.ncbi.nlm.nih.gov/entrez/query.fcgi?cmd=search&amp;db=gene&amp;term=16818","16818")</f>
        <v>16818</v>
      </c>
      <c r="C885" s="5">
        <v>-1.14319594553284</v>
      </c>
      <c r="D885" s="2">
        <v>6.1840294049000403E-3</v>
      </c>
      <c r="E885" s="8">
        <v>6.3837910280605897E-2</v>
      </c>
    </row>
    <row r="886" spans="1:5" x14ac:dyDescent="0.25">
      <c r="A886" s="1" t="s">
        <v>813</v>
      </c>
      <c r="B886" s="1" t="str">
        <f>HYPERLINK("http://www.ncbi.nlm.nih.gov/entrez/query.fcgi?cmd=search&amp;db=gene&amp;term=216227","216227")</f>
        <v>216227</v>
      </c>
      <c r="C886" s="5">
        <v>-1.1433237870824899</v>
      </c>
      <c r="D886" s="2">
        <v>3.4414418247468198E-3</v>
      </c>
      <c r="E886" s="8">
        <v>4.7776310216805298E-2</v>
      </c>
    </row>
    <row r="887" spans="1:5" x14ac:dyDescent="0.25">
      <c r="A887" s="1" t="s">
        <v>988</v>
      </c>
      <c r="B887" s="1" t="str">
        <f>HYPERLINK("http://www.ncbi.nlm.nih.gov/entrez/query.fcgi?cmd=search&amp;db=gene&amp;term=66201","66201")</f>
        <v>66201</v>
      </c>
      <c r="C887" s="5">
        <v>-1.1436187428233999</v>
      </c>
      <c r="D887" s="2">
        <v>4.9487799866092504E-3</v>
      </c>
      <c r="E887" s="8">
        <v>5.6711059394396003E-2</v>
      </c>
    </row>
    <row r="888" spans="1:5" x14ac:dyDescent="0.25">
      <c r="A888" s="1" t="s">
        <v>1249</v>
      </c>
      <c r="B888" s="1" t="str">
        <f>HYPERLINK("http://www.ncbi.nlm.nih.gov/entrez/query.fcgi?cmd=search&amp;db=gene&amp;term=18451","18451")</f>
        <v>18451</v>
      </c>
      <c r="C888" s="5">
        <v>-1.14421209146091</v>
      </c>
      <c r="D888" s="2">
        <v>8.0413728611783402E-3</v>
      </c>
      <c r="E888" s="8">
        <v>7.2866726068812296E-2</v>
      </c>
    </row>
    <row r="889" spans="1:5" x14ac:dyDescent="0.25">
      <c r="A889" s="1" t="s">
        <v>924</v>
      </c>
      <c r="B889" s="1" t="str">
        <f>HYPERLINK("http://www.ncbi.nlm.nih.gov/entrez/query.fcgi?cmd=search&amp;db=gene&amp;term=66181","66181")</f>
        <v>66181</v>
      </c>
      <c r="C889" s="5">
        <v>-1.14440088284229</v>
      </c>
      <c r="D889" s="2">
        <v>4.3703178973499802E-3</v>
      </c>
      <c r="E889" s="8">
        <v>5.3543511597698198E-2</v>
      </c>
    </row>
    <row r="890" spans="1:5" x14ac:dyDescent="0.25">
      <c r="A890" s="1" t="s">
        <v>1368</v>
      </c>
      <c r="B890" s="1" t="str">
        <f>HYPERLINK("http://www.ncbi.nlm.nih.gov/entrez/query.fcgi?cmd=search&amp;db=gene&amp;term=20513","20513")</f>
        <v>20513</v>
      </c>
      <c r="C890" s="5">
        <v>-1.14453402103658</v>
      </c>
      <c r="D890" s="2">
        <v>9.9962741475310094E-3</v>
      </c>
      <c r="E890" s="8">
        <v>8.2743100366433703E-2</v>
      </c>
    </row>
    <row r="891" spans="1:5" x14ac:dyDescent="0.25">
      <c r="A891" s="1" t="s">
        <v>841</v>
      </c>
      <c r="B891" s="1" t="str">
        <f>HYPERLINK("http://www.ncbi.nlm.nih.gov/entrez/query.fcgi?cmd=search&amp;db=gene&amp;term=18822","18822")</f>
        <v>18822</v>
      </c>
      <c r="C891" s="5">
        <v>-1.14477918646954</v>
      </c>
      <c r="D891" s="2">
        <v>3.65014262842545E-3</v>
      </c>
      <c r="E891" s="8">
        <v>4.9123247347533601E-2</v>
      </c>
    </row>
    <row r="892" spans="1:5" x14ac:dyDescent="0.25">
      <c r="A892" s="1" t="s">
        <v>1004</v>
      </c>
      <c r="B892" s="1" t="str">
        <f>HYPERLINK("http://www.ncbi.nlm.nih.gov/entrez/query.fcgi?cmd=search&amp;db=gene&amp;term=66258","66258")</f>
        <v>66258</v>
      </c>
      <c r="C892" s="5">
        <v>-1.14537783500929</v>
      </c>
      <c r="D892" s="2">
        <v>5.1707559003928401E-3</v>
      </c>
      <c r="E892" s="8">
        <v>5.8273937854364397E-2</v>
      </c>
    </row>
    <row r="893" spans="1:5" x14ac:dyDescent="0.25">
      <c r="A893" s="1" t="s">
        <v>1083</v>
      </c>
      <c r="B893" s="1" t="str">
        <f>HYPERLINK("http://www.ncbi.nlm.nih.gov/entrez/query.fcgi?cmd=search&amp;db=gene&amp;term=12982","12982")</f>
        <v>12982</v>
      </c>
      <c r="C893" s="5">
        <v>-1.1454489977753199</v>
      </c>
      <c r="D893" s="2">
        <v>6.1095649318012599E-3</v>
      </c>
      <c r="E893" s="8">
        <v>6.3580120741494398E-2</v>
      </c>
    </row>
    <row r="894" spans="1:5" x14ac:dyDescent="0.25">
      <c r="A894" s="1" t="s">
        <v>696</v>
      </c>
      <c r="B894" s="1" t="str">
        <f>HYPERLINK("http://www.ncbi.nlm.nih.gov/entrez/query.fcgi?cmd=search&amp;db=gene&amp;term=245671","245671")</f>
        <v>245671</v>
      </c>
      <c r="C894" s="5">
        <v>-1.1457007177755301</v>
      </c>
      <c r="D894" s="2">
        <v>2.5441849722402901E-3</v>
      </c>
      <c r="E894" s="8">
        <v>4.1314965763255697E-2</v>
      </c>
    </row>
    <row r="895" spans="1:5" x14ac:dyDescent="0.25">
      <c r="A895" s="1" t="s">
        <v>348</v>
      </c>
      <c r="B895" s="1" t="str">
        <f>HYPERLINK("http://www.ncbi.nlm.nih.gov/entrez/query.fcgi?cmd=search&amp;db=gene&amp;term=15925","15925")</f>
        <v>15925</v>
      </c>
      <c r="C895" s="5">
        <v>-1.14577088568522</v>
      </c>
      <c r="D895" s="2">
        <v>6.0407333148004795E-4</v>
      </c>
      <c r="E895" s="8">
        <v>1.9636724384598101E-2</v>
      </c>
    </row>
    <row r="896" spans="1:5" x14ac:dyDescent="0.25">
      <c r="A896" s="1" t="s">
        <v>1230</v>
      </c>
      <c r="B896" s="1" t="str">
        <f>HYPERLINK("http://www.ncbi.nlm.nih.gov/entrez/query.fcgi?cmd=search&amp;db=gene&amp;term=216150","216150")</f>
        <v>216150</v>
      </c>
      <c r="C896" s="5">
        <v>-1.14596176544753</v>
      </c>
      <c r="D896" s="2">
        <v>7.7893506988671E-3</v>
      </c>
      <c r="E896" s="8">
        <v>7.1729096108802098E-2</v>
      </c>
    </row>
    <row r="897" spans="1:5" x14ac:dyDescent="0.25">
      <c r="A897" s="1" t="s">
        <v>479</v>
      </c>
      <c r="B897" s="1" t="str">
        <f>HYPERLINK("http://www.ncbi.nlm.nih.gov/entrez/query.fcgi?cmd=search&amp;db=gene&amp;term=57373","57373")</f>
        <v>57373</v>
      </c>
      <c r="C897" s="5">
        <v>-1.1460970028413699</v>
      </c>
      <c r="D897" s="2">
        <v>1.24568441516004E-3</v>
      </c>
      <c r="E897" s="8">
        <v>2.9313951228297701E-2</v>
      </c>
    </row>
    <row r="898" spans="1:5" x14ac:dyDescent="0.25">
      <c r="A898" s="1" t="s">
        <v>984</v>
      </c>
      <c r="B898" s="1" t="str">
        <f>HYPERLINK("http://www.ncbi.nlm.nih.gov/entrez/query.fcgi?cmd=search&amp;db=gene&amp;term=12043","12043")</f>
        <v>12043</v>
      </c>
      <c r="C898" s="5">
        <v>-1.1464873682452901</v>
      </c>
      <c r="D898" s="2">
        <v>4.9327842386435198E-3</v>
      </c>
      <c r="E898" s="8">
        <v>5.6674544443781102E-2</v>
      </c>
    </row>
    <row r="899" spans="1:5" x14ac:dyDescent="0.25">
      <c r="A899" s="1" t="s">
        <v>956</v>
      </c>
      <c r="B899" s="1" t="str">
        <f>HYPERLINK("http://www.ncbi.nlm.nih.gov/entrez/query.fcgi?cmd=search&amp;db=gene&amp;term=231430","231430")</f>
        <v>231430</v>
      </c>
      <c r="C899" s="5">
        <v>-1.14658124893507</v>
      </c>
      <c r="D899" s="2">
        <v>4.6914505565793796E-3</v>
      </c>
      <c r="E899" s="8">
        <v>5.55579794827738E-2</v>
      </c>
    </row>
    <row r="900" spans="1:5" x14ac:dyDescent="0.25">
      <c r="A900" s="1" t="s">
        <v>41</v>
      </c>
      <c r="B900" s="1" t="str">
        <f>HYPERLINK("http://www.ncbi.nlm.nih.gov/entrez/query.fcgi?cmd=search&amp;db=gene&amp;term=69029","69029")</f>
        <v>69029</v>
      </c>
      <c r="C900" s="5">
        <v>-1.14662796246972</v>
      </c>
      <c r="D900" s="2">
        <v>3.9174060213476E-6</v>
      </c>
      <c r="E900" s="8">
        <v>1.0581667347365801E-3</v>
      </c>
    </row>
    <row r="901" spans="1:5" x14ac:dyDescent="0.25">
      <c r="A901" s="1" t="s">
        <v>199</v>
      </c>
      <c r="B901" s="1" t="str">
        <f>HYPERLINK("http://www.ncbi.nlm.nih.gov/entrez/query.fcgi?cmd=search&amp;db=gene&amp;term=68038","68038")</f>
        <v>68038</v>
      </c>
      <c r="C901" s="5">
        <v>-1.1470305077391401</v>
      </c>
      <c r="D901" s="2">
        <v>2.0936531802906401E-4</v>
      </c>
      <c r="E901" s="8">
        <v>1.18762560952604E-2</v>
      </c>
    </row>
    <row r="902" spans="1:5" x14ac:dyDescent="0.25">
      <c r="A902" s="1" t="s">
        <v>993</v>
      </c>
      <c r="B902" s="1" t="str">
        <f>HYPERLINK("http://www.ncbi.nlm.nih.gov/entrez/query.fcgi?cmd=search&amp;db=gene&amp;term=70699","70699")</f>
        <v>70699</v>
      </c>
      <c r="C902" s="5">
        <v>-1.14725100645931</v>
      </c>
      <c r="D902" s="2">
        <v>5.01296405120888E-3</v>
      </c>
      <c r="E902" s="8">
        <v>5.7157907065534697E-2</v>
      </c>
    </row>
    <row r="903" spans="1:5" x14ac:dyDescent="0.25">
      <c r="A903" s="1" t="s">
        <v>1020</v>
      </c>
      <c r="B903" s="1" t="str">
        <f>HYPERLINK("http://www.ncbi.nlm.nih.gov/entrez/query.fcgi?cmd=search&amp;db=gene&amp;term=436008","436008")</f>
        <v>436008</v>
      </c>
      <c r="C903" s="5">
        <v>-1.1475951714297701</v>
      </c>
      <c r="D903" s="2">
        <v>5.39173585877184E-3</v>
      </c>
      <c r="E903" s="8">
        <v>5.9747369782912202E-2</v>
      </c>
    </row>
    <row r="904" spans="1:5" x14ac:dyDescent="0.25">
      <c r="A904" s="1" t="s">
        <v>35</v>
      </c>
      <c r="B904" s="1" t="str">
        <f>HYPERLINK("http://www.ncbi.nlm.nih.gov/entrez/query.fcgi?cmd=search&amp;db=gene&amp;term=67695","67695")</f>
        <v>67695</v>
      </c>
      <c r="C904" s="5">
        <v>-1.14759536798469</v>
      </c>
      <c r="D904" s="2">
        <v>2.3069897547856002E-6</v>
      </c>
      <c r="E904" s="8">
        <v>7.0979022625641298E-4</v>
      </c>
    </row>
    <row r="905" spans="1:5" x14ac:dyDescent="0.25">
      <c r="A905" s="1" t="s">
        <v>1369</v>
      </c>
      <c r="B905" s="1" t="str">
        <f>HYPERLINK("http://www.ncbi.nlm.nih.gov/entrez/query.fcgi?cmd=search&amp;db=gene&amp;term=68957","68957")</f>
        <v>68957</v>
      </c>
      <c r="C905" s="5">
        <v>-1.1477186603871801</v>
      </c>
      <c r="D905" s="2">
        <v>9.9991811440536295E-3</v>
      </c>
      <c r="E905" s="8">
        <v>8.2743100366433703E-2</v>
      </c>
    </row>
    <row r="906" spans="1:5" x14ac:dyDescent="0.25">
      <c r="A906" s="1" t="s">
        <v>1131</v>
      </c>
      <c r="B906" s="1" t="str">
        <f>HYPERLINK("http://www.ncbi.nlm.nih.gov/entrez/query.fcgi?cmd=search&amp;db=gene&amp;term=245403","245403")</f>
        <v>245403</v>
      </c>
      <c r="C906" s="5">
        <v>-1.1477811068966</v>
      </c>
      <c r="D906" s="2">
        <v>6.6535257206303804E-3</v>
      </c>
      <c r="E906" s="8">
        <v>6.6569365353465304E-2</v>
      </c>
    </row>
    <row r="907" spans="1:5" x14ac:dyDescent="0.25">
      <c r="A907" s="1" t="s">
        <v>1037</v>
      </c>
      <c r="B907" s="1" t="str">
        <f>HYPERLINK("http://www.ncbi.nlm.nih.gov/entrez/query.fcgi?cmd=search&amp;db=gene&amp;term=226090","226090")</f>
        <v>226090</v>
      </c>
      <c r="C907" s="5">
        <v>-1.14794386161136</v>
      </c>
      <c r="D907" s="2">
        <v>5.53984183851974E-3</v>
      </c>
      <c r="E907" s="8">
        <v>6.0490423744157001E-2</v>
      </c>
    </row>
    <row r="908" spans="1:5" x14ac:dyDescent="0.25">
      <c r="A908" s="1" t="s">
        <v>465</v>
      </c>
      <c r="B908" s="1" t="str">
        <f>HYPERLINK("http://www.ncbi.nlm.nih.gov/entrez/query.fcgi?cmd=search&amp;db=gene&amp;term=433702","433702")</f>
        <v>433702</v>
      </c>
      <c r="C908" s="5">
        <v>-1.14808400847486</v>
      </c>
      <c r="D908" s="2">
        <v>1.1429375303007E-3</v>
      </c>
      <c r="E908" s="8">
        <v>2.77658147436864E-2</v>
      </c>
    </row>
    <row r="909" spans="1:5" x14ac:dyDescent="0.25">
      <c r="A909" s="1" t="s">
        <v>776</v>
      </c>
      <c r="B909" s="1" t="str">
        <f>HYPERLINK("http://www.ncbi.nlm.nih.gov/entrez/query.fcgi?cmd=search&amp;db=gene&amp;term=30055","30055")</f>
        <v>30055</v>
      </c>
      <c r="C909" s="5">
        <v>-1.1481964490815</v>
      </c>
      <c r="D909" s="2">
        <v>3.1955418974034498E-3</v>
      </c>
      <c r="E909" s="8">
        <v>4.6529962500043202E-2</v>
      </c>
    </row>
    <row r="910" spans="1:5" x14ac:dyDescent="0.25">
      <c r="A910" s="1" t="s">
        <v>1294</v>
      </c>
      <c r="B910" s="1" t="str">
        <f>HYPERLINK("http://www.ncbi.nlm.nih.gov/entrez/query.fcgi?cmd=search&amp;db=gene&amp;term=70726","70726")</f>
        <v>70726</v>
      </c>
      <c r="C910" s="5">
        <v>-1.1485612099489699</v>
      </c>
      <c r="D910" s="2">
        <v>8.7651463226721092E-3</v>
      </c>
      <c r="E910" s="8">
        <v>7.6670435236330797E-2</v>
      </c>
    </row>
    <row r="911" spans="1:5" x14ac:dyDescent="0.25">
      <c r="A911" s="1" t="s">
        <v>1211</v>
      </c>
      <c r="B911" s="1" t="str">
        <f>HYPERLINK("http://www.ncbi.nlm.nih.gov/entrez/query.fcgi?cmd=search&amp;db=gene&amp;term=67196","67196")</f>
        <v>67196</v>
      </c>
      <c r="C911" s="5">
        <v>-1.1488532878243101</v>
      </c>
      <c r="D911" s="2">
        <v>7.5377432286960503E-3</v>
      </c>
      <c r="E911" s="8">
        <v>7.0406013462162298E-2</v>
      </c>
    </row>
    <row r="912" spans="1:5" x14ac:dyDescent="0.25">
      <c r="A912" s="1" t="s">
        <v>1078</v>
      </c>
      <c r="B912" s="1" t="str">
        <f>HYPERLINK("http://www.ncbi.nlm.nih.gov/entrez/query.fcgi?cmd=search&amp;db=gene&amp;term=140494","140494")</f>
        <v>140494</v>
      </c>
      <c r="C912" s="5">
        <v>-1.1488533754074499</v>
      </c>
      <c r="D912" s="2">
        <v>6.01700565712604E-3</v>
      </c>
      <c r="E912" s="8">
        <v>6.3206460773011897E-2</v>
      </c>
    </row>
    <row r="913" spans="1:5" x14ac:dyDescent="0.25">
      <c r="A913" s="1" t="s">
        <v>1270</v>
      </c>
      <c r="B913" s="1" t="str">
        <f>HYPERLINK("http://www.ncbi.nlm.nih.gov/entrez/query.fcgi?cmd=search&amp;db=gene&amp;term=20438","20438")</f>
        <v>20438</v>
      </c>
      <c r="C913" s="5">
        <v>-1.14891439054932</v>
      </c>
      <c r="D913" s="2">
        <v>8.3859813545510403E-3</v>
      </c>
      <c r="E913" s="8">
        <v>7.4794831760555403E-2</v>
      </c>
    </row>
    <row r="914" spans="1:5" x14ac:dyDescent="0.25">
      <c r="A914" s="1" t="s">
        <v>190</v>
      </c>
      <c r="B914" s="1" t="str">
        <f>HYPERLINK("http://www.ncbi.nlm.nih.gov/entrez/query.fcgi?cmd=search&amp;db=gene&amp;term=67267","67267")</f>
        <v>67267</v>
      </c>
      <c r="C914" s="5">
        <v>-1.1491734570607901</v>
      </c>
      <c r="D914" s="2">
        <v>1.8867844845438201E-4</v>
      </c>
      <c r="E914" s="8">
        <v>1.11852183340613E-2</v>
      </c>
    </row>
    <row r="915" spans="1:5" x14ac:dyDescent="0.25">
      <c r="A915" s="1" t="s">
        <v>1112</v>
      </c>
      <c r="B915" s="1" t="str">
        <f>HYPERLINK("http://www.ncbi.nlm.nih.gov/entrez/query.fcgi?cmd=search&amp;db=gene&amp;term=233878","233878")</f>
        <v>233878</v>
      </c>
      <c r="C915" s="5">
        <v>-1.1492289284436501</v>
      </c>
      <c r="D915" s="2">
        <v>6.3880860776968102E-3</v>
      </c>
      <c r="E915" s="8">
        <v>6.5056452418785604E-2</v>
      </c>
    </row>
    <row r="916" spans="1:5" x14ac:dyDescent="0.25">
      <c r="A916" s="1" t="s">
        <v>838</v>
      </c>
      <c r="B916" s="1" t="str">
        <f>HYPERLINK("http://www.ncbi.nlm.nih.gov/entrez/query.fcgi?cmd=search&amp;db=gene&amp;term=68089","68089")</f>
        <v>68089</v>
      </c>
      <c r="C916" s="5">
        <v>-1.14924025380824</v>
      </c>
      <c r="D916" s="2">
        <v>3.6181616191901501E-3</v>
      </c>
      <c r="E916" s="8">
        <v>4.8866753222207598E-2</v>
      </c>
    </row>
    <row r="917" spans="1:5" x14ac:dyDescent="0.25">
      <c r="A917" s="1" t="s">
        <v>211</v>
      </c>
      <c r="B917" s="1" t="str">
        <f>HYPERLINK("http://www.ncbi.nlm.nih.gov/entrez/query.fcgi?cmd=search&amp;db=gene&amp;term=66375","66375")</f>
        <v>66375</v>
      </c>
      <c r="C917" s="5">
        <v>-1.14963203194103</v>
      </c>
      <c r="D917" s="2">
        <v>2.3093889139147401E-4</v>
      </c>
      <c r="E917" s="8">
        <v>1.22754413870041E-2</v>
      </c>
    </row>
    <row r="918" spans="1:5" x14ac:dyDescent="0.25">
      <c r="A918" s="1" t="s">
        <v>1129</v>
      </c>
      <c r="B918" s="1" t="str">
        <f>HYPERLINK("http://www.ncbi.nlm.nih.gov/entrez/query.fcgi?cmd=search&amp;db=gene&amp;term=72621","72621")</f>
        <v>72621</v>
      </c>
      <c r="C918" s="5">
        <v>-1.1499394249984101</v>
      </c>
      <c r="D918" s="2">
        <v>6.5880032768157503E-3</v>
      </c>
      <c r="E918" s="8">
        <v>6.6083952456638798E-2</v>
      </c>
    </row>
    <row r="919" spans="1:5" x14ac:dyDescent="0.25">
      <c r="A919" s="1" t="s">
        <v>1019</v>
      </c>
      <c r="B919" s="1" t="str">
        <f>HYPERLINK("http://www.ncbi.nlm.nih.gov/entrez/query.fcgi?cmd=search&amp;db=gene&amp;term=73737","73737")</f>
        <v>73737</v>
      </c>
      <c r="C919" s="5">
        <v>-1.1501649252594299</v>
      </c>
      <c r="D919" s="2">
        <v>5.3902252188366999E-3</v>
      </c>
      <c r="E919" s="8">
        <v>5.9747369782912202E-2</v>
      </c>
    </row>
    <row r="920" spans="1:5" x14ac:dyDescent="0.25">
      <c r="A920" s="1" t="s">
        <v>1329</v>
      </c>
      <c r="B920" s="1" t="str">
        <f>HYPERLINK("http://www.ncbi.nlm.nih.gov/entrez/query.fcgi?cmd=search&amp;db=gene&amp;term=15902","15902")</f>
        <v>15902</v>
      </c>
      <c r="C920" s="5">
        <v>-1.1502047402137101</v>
      </c>
      <c r="D920" s="2">
        <v>9.2666567993437993E-3</v>
      </c>
      <c r="E920" s="8">
        <v>7.8985947417469601E-2</v>
      </c>
    </row>
    <row r="921" spans="1:5" x14ac:dyDescent="0.25">
      <c r="A921" s="1" t="s">
        <v>1191</v>
      </c>
      <c r="B921" s="1" t="str">
        <f>HYPERLINK("http://www.ncbi.nlm.nih.gov/entrez/query.fcgi?cmd=search&amp;db=gene&amp;term=104884","104884")</f>
        <v>104884</v>
      </c>
      <c r="C921" s="5">
        <v>-1.15064415313644</v>
      </c>
      <c r="D921" s="2">
        <v>7.2440097603938504E-3</v>
      </c>
      <c r="E921" s="8">
        <v>6.88879707187358E-2</v>
      </c>
    </row>
    <row r="922" spans="1:5" x14ac:dyDescent="0.25">
      <c r="A922" s="1" t="s">
        <v>1221</v>
      </c>
      <c r="B922" s="1" t="str">
        <f>HYPERLINK("http://www.ncbi.nlm.nih.gov/entrez/query.fcgi?cmd=search&amp;db=gene&amp;term=353172","353172")</f>
        <v>353172</v>
      </c>
      <c r="C922" s="5">
        <v>-1.1507647177487501</v>
      </c>
      <c r="D922" s="2">
        <v>7.6797431884698701E-3</v>
      </c>
      <c r="E922" s="8">
        <v>7.1240186686771706E-2</v>
      </c>
    </row>
    <row r="923" spans="1:5" x14ac:dyDescent="0.25">
      <c r="A923" s="1" t="s">
        <v>704</v>
      </c>
      <c r="B923" s="1" t="str">
        <f>HYPERLINK("http://www.ncbi.nlm.nih.gov/entrez/query.fcgi?cmd=search&amp;db=gene&amp;term=449521","449521")</f>
        <v>449521</v>
      </c>
      <c r="C923" s="5">
        <v>-1.15087861267511</v>
      </c>
      <c r="D923" s="2">
        <v>2.6056954655815398E-3</v>
      </c>
      <c r="E923" s="8">
        <v>4.1872005723238598E-2</v>
      </c>
    </row>
    <row r="924" spans="1:5" x14ac:dyDescent="0.25">
      <c r="A924" s="1" t="s">
        <v>726</v>
      </c>
      <c r="B924" s="1" t="str">
        <f>HYPERLINK("http://www.ncbi.nlm.nih.gov/entrez/query.fcgi?cmd=search&amp;db=gene&amp;term=223921","223921")</f>
        <v>223921</v>
      </c>
      <c r="C924" s="5">
        <v>-1.1508806634799</v>
      </c>
      <c r="D924" s="2">
        <v>2.7901897123463501E-3</v>
      </c>
      <c r="E924" s="8">
        <v>4.3481764774559901E-2</v>
      </c>
    </row>
    <row r="925" spans="1:5" x14ac:dyDescent="0.25">
      <c r="A925" s="1" t="s">
        <v>232</v>
      </c>
      <c r="B925" s="1" t="str">
        <f>HYPERLINK("http://www.ncbi.nlm.nih.gov/entrez/query.fcgi?cmd=search&amp;db=gene&amp;term=97484","97484")</f>
        <v>97484</v>
      </c>
      <c r="C925" s="5">
        <v>-1.15104254159013</v>
      </c>
      <c r="D925" s="2">
        <v>2.8411645306691802E-4</v>
      </c>
      <c r="E925" s="8">
        <v>1.379610966207E-2</v>
      </c>
    </row>
    <row r="926" spans="1:5" x14ac:dyDescent="0.25">
      <c r="A926" s="1" t="s">
        <v>78</v>
      </c>
      <c r="B926" s="1" t="str">
        <f>HYPERLINK("http://www.ncbi.nlm.nih.gov/entrez/query.fcgi?cmd=search&amp;db=gene&amp;term=320011","320011")</f>
        <v>320011</v>
      </c>
      <c r="C926" s="5">
        <v>-1.1512823873635201</v>
      </c>
      <c r="D926" s="2">
        <v>1.5670018804536701E-5</v>
      </c>
      <c r="E926" s="8">
        <v>2.2503353104764401E-3</v>
      </c>
    </row>
    <row r="927" spans="1:5" x14ac:dyDescent="0.25">
      <c r="A927" s="1" t="s">
        <v>367</v>
      </c>
      <c r="B927" s="1" t="str">
        <f>HYPERLINK("http://www.ncbi.nlm.nih.gov/entrez/query.fcgi?cmd=search&amp;db=gene&amp;term=27054","27054")</f>
        <v>27054</v>
      </c>
      <c r="C927" s="5">
        <v>-1.15135264232027</v>
      </c>
      <c r="D927" s="2">
        <v>6.7182324960679595E-4</v>
      </c>
      <c r="E927" s="8">
        <v>2.0711522220001801E-2</v>
      </c>
    </row>
    <row r="928" spans="1:5" x14ac:dyDescent="0.25">
      <c r="A928" s="1" t="s">
        <v>390</v>
      </c>
      <c r="B928" s="1" t="str">
        <f>HYPERLINK("http://www.ncbi.nlm.nih.gov/entrez/query.fcgi?cmd=search&amp;db=gene&amp;term=27395","27395")</f>
        <v>27395</v>
      </c>
      <c r="C928" s="5">
        <v>-1.15136895535988</v>
      </c>
      <c r="D928" s="2">
        <v>7.6609219837342501E-4</v>
      </c>
      <c r="E928" s="8">
        <v>2.2055016107000398E-2</v>
      </c>
    </row>
    <row r="929" spans="1:5" x14ac:dyDescent="0.25">
      <c r="A929" s="1" t="s">
        <v>404</v>
      </c>
      <c r="B929" s="1" t="str">
        <f>HYPERLINK("http://www.ncbi.nlm.nih.gov/entrez/query.fcgi?cmd=search&amp;db=gene&amp;term=18701","18701")</f>
        <v>18701</v>
      </c>
      <c r="C929" s="5">
        <v>-1.1515059595513899</v>
      </c>
      <c r="D929" s="2">
        <v>8.2073996080422895E-4</v>
      </c>
      <c r="E929" s="8">
        <v>2.2969876978794299E-2</v>
      </c>
    </row>
    <row r="930" spans="1:5" x14ac:dyDescent="0.25">
      <c r="A930" s="1" t="s">
        <v>1090</v>
      </c>
      <c r="B930" s="1" t="str">
        <f>HYPERLINK("http://www.ncbi.nlm.nih.gov/entrez/query.fcgi?cmd=search&amp;db=gene&amp;term=69608","69608")</f>
        <v>69608</v>
      </c>
      <c r="C930" s="5">
        <v>-1.1515585753281901</v>
      </c>
      <c r="D930" s="2">
        <v>6.1314098039688698E-3</v>
      </c>
      <c r="E930" s="8">
        <v>6.3580120741494398E-2</v>
      </c>
    </row>
    <row r="931" spans="1:5" x14ac:dyDescent="0.25">
      <c r="A931" s="1" t="s">
        <v>238</v>
      </c>
      <c r="B931" s="1" t="str">
        <f>HYPERLINK("http://www.ncbi.nlm.nih.gov/entrez/query.fcgi?cmd=search&amp;db=gene&amp;term=76299","76299")</f>
        <v>76299</v>
      </c>
      <c r="C931" s="5">
        <v>-1.1522357384210999</v>
      </c>
      <c r="D931" s="2">
        <v>2.9118529602323301E-4</v>
      </c>
      <c r="E931" s="8">
        <v>1.38221737585341E-2</v>
      </c>
    </row>
    <row r="932" spans="1:5" x14ac:dyDescent="0.25">
      <c r="A932" s="1" t="s">
        <v>20</v>
      </c>
      <c r="B932" s="1" t="str">
        <f>HYPERLINK("http://www.ncbi.nlm.nih.gov/entrez/query.fcgi?cmd=search&amp;db=gene&amp;term=54161","54161")</f>
        <v>54161</v>
      </c>
      <c r="C932" s="5">
        <v>-1.1522801505671201</v>
      </c>
      <c r="D932" s="2">
        <v>8.3448508858552404E-7</v>
      </c>
      <c r="E932" s="8">
        <v>4.4984089070350202E-4</v>
      </c>
    </row>
    <row r="933" spans="1:5" x14ac:dyDescent="0.25">
      <c r="A933" s="1" t="s">
        <v>869</v>
      </c>
      <c r="B933" s="1" t="str">
        <f>HYPERLINK("http://www.ncbi.nlm.nih.gov/entrez/query.fcgi?cmd=search&amp;db=gene&amp;term=67270","67270")</f>
        <v>67270</v>
      </c>
      <c r="C933" s="5">
        <v>-1.15246888415967</v>
      </c>
      <c r="D933" s="2">
        <v>3.89749150700514E-3</v>
      </c>
      <c r="E933" s="8">
        <v>5.07318853626317E-2</v>
      </c>
    </row>
    <row r="934" spans="1:5" x14ac:dyDescent="0.25">
      <c r="A934" s="1" t="s">
        <v>1125</v>
      </c>
      <c r="B934" s="1" t="str">
        <f>HYPERLINK("http://www.ncbi.nlm.nih.gov/entrez/query.fcgi?cmd=search&amp;db=gene&amp;term=52793","52793")</f>
        <v>52793</v>
      </c>
      <c r="C934" s="5">
        <v>-1.1528839266179001</v>
      </c>
      <c r="D934" s="2">
        <v>6.5421019984617202E-3</v>
      </c>
      <c r="E934" s="8">
        <v>6.5856432880115806E-2</v>
      </c>
    </row>
    <row r="935" spans="1:5" x14ac:dyDescent="0.25">
      <c r="A935" s="1" t="s">
        <v>58</v>
      </c>
      <c r="B935" s="1" t="str">
        <f>HYPERLINK("http://www.ncbi.nlm.nih.gov/entrez/query.fcgi?cmd=search&amp;db=gene&amp;term=54633","54633")</f>
        <v>54633</v>
      </c>
      <c r="C935" s="5">
        <v>-1.15293278773881</v>
      </c>
      <c r="D935" s="2">
        <v>8.6087936190803998E-6</v>
      </c>
      <c r="E935" s="8">
        <v>1.65537004974258E-3</v>
      </c>
    </row>
    <row r="936" spans="1:5" x14ac:dyDescent="0.25">
      <c r="A936" s="1" t="s">
        <v>1224</v>
      </c>
      <c r="B936" s="1" t="str">
        <f>HYPERLINK("http://www.ncbi.nlm.nih.gov/entrez/query.fcgi?cmd=search&amp;db=gene&amp;term=235497","235497")</f>
        <v>235497</v>
      </c>
      <c r="C936" s="5">
        <v>-1.1532639216367599</v>
      </c>
      <c r="D936" s="2">
        <v>7.72207659060098E-3</v>
      </c>
      <c r="E936" s="8">
        <v>7.1457602859713504E-2</v>
      </c>
    </row>
    <row r="937" spans="1:5" x14ac:dyDescent="0.25">
      <c r="A937" s="1" t="s">
        <v>711</v>
      </c>
      <c r="B937" s="1" t="str">
        <f>HYPERLINK("http://www.ncbi.nlm.nih.gov/entrez/query.fcgi?cmd=search&amp;db=gene&amp;term=215280","215280")</f>
        <v>215280</v>
      </c>
      <c r="C937" s="5">
        <v>-1.15328469865175</v>
      </c>
      <c r="D937" s="2">
        <v>2.65887177264079E-3</v>
      </c>
      <c r="E937" s="8">
        <v>4.2307043018823001E-2</v>
      </c>
    </row>
    <row r="938" spans="1:5" x14ac:dyDescent="0.25">
      <c r="A938" s="1" t="s">
        <v>287</v>
      </c>
      <c r="B938" s="1" t="str">
        <f>HYPERLINK("http://www.ncbi.nlm.nih.gov/entrez/query.fcgi?cmd=search&amp;db=gene&amp;term=52123","52123")</f>
        <v>52123</v>
      </c>
      <c r="C938" s="5">
        <v>-1.15348067285052</v>
      </c>
      <c r="D938" s="2">
        <v>4.1636370531850098E-4</v>
      </c>
      <c r="E938" s="8">
        <v>1.6401561075702301E-2</v>
      </c>
    </row>
    <row r="939" spans="1:5" x14ac:dyDescent="0.25">
      <c r="A939" s="1" t="s">
        <v>360</v>
      </c>
      <c r="B939" s="1" t="str">
        <f>HYPERLINK("http://www.ncbi.nlm.nih.gov/entrez/query.fcgi?cmd=search&amp;db=gene&amp;term=15587","15587")</f>
        <v>15587</v>
      </c>
      <c r="C939" s="5">
        <v>-1.15357300829497</v>
      </c>
      <c r="D939" s="2">
        <v>6.4814100682131204E-4</v>
      </c>
      <c r="E939" s="8">
        <v>2.0368877955254799E-2</v>
      </c>
    </row>
    <row r="940" spans="1:5" x14ac:dyDescent="0.25">
      <c r="A940" s="1" t="s">
        <v>680</v>
      </c>
      <c r="B940" s="1" t="str">
        <f>HYPERLINK("http://www.ncbi.nlm.nih.gov/entrez/query.fcgi?cmd=search&amp;db=gene&amp;term=110379","110379")</f>
        <v>110379</v>
      </c>
      <c r="C940" s="5">
        <v>-1.15368455199478</v>
      </c>
      <c r="D940" s="2">
        <v>2.4648696445950199E-3</v>
      </c>
      <c r="E940" s="8">
        <v>4.0955569105455399E-2</v>
      </c>
    </row>
    <row r="941" spans="1:5" x14ac:dyDescent="0.25">
      <c r="A941" s="1" t="s">
        <v>1280</v>
      </c>
      <c r="B941" s="1" t="str">
        <f>HYPERLINK("http://www.ncbi.nlm.nih.gov/entrez/query.fcgi?cmd=search&amp;db=gene&amp;term=18504","18504")</f>
        <v>18504</v>
      </c>
      <c r="C941" s="5">
        <v>-1.1537758090864501</v>
      </c>
      <c r="D941" s="2">
        <v>8.5526921305236793E-3</v>
      </c>
      <c r="E941" s="8">
        <v>7.5631386636124801E-2</v>
      </c>
    </row>
    <row r="942" spans="1:5" x14ac:dyDescent="0.25">
      <c r="A942" s="1" t="s">
        <v>983</v>
      </c>
      <c r="B942" s="1" t="str">
        <f>HYPERLINK("http://www.ncbi.nlm.nih.gov/entrez/query.fcgi?cmd=search&amp;db=gene&amp;term=210145","210145")</f>
        <v>210145</v>
      </c>
      <c r="C942" s="5">
        <v>-1.15380014660257</v>
      </c>
      <c r="D942" s="2">
        <v>4.9149782003201602E-3</v>
      </c>
      <c r="E942" s="8">
        <v>5.6609611434312299E-2</v>
      </c>
    </row>
    <row r="943" spans="1:5" x14ac:dyDescent="0.25">
      <c r="A943" s="1" t="s">
        <v>603</v>
      </c>
      <c r="B943" s="1" t="str">
        <f>HYPERLINK("http://www.ncbi.nlm.nih.gov/entrez/query.fcgi?cmd=search&amp;db=gene&amp;term=73754","73754")</f>
        <v>73754</v>
      </c>
      <c r="C943" s="5">
        <v>-1.1539452024890999</v>
      </c>
      <c r="D943" s="2">
        <v>1.9908333900966499E-3</v>
      </c>
      <c r="E943" s="8">
        <v>3.7320878849621E-2</v>
      </c>
    </row>
    <row r="944" spans="1:5" x14ac:dyDescent="0.25">
      <c r="A944" s="1" t="s">
        <v>282</v>
      </c>
      <c r="B944" s="1" t="str">
        <f>HYPERLINK("http://www.ncbi.nlm.nih.gov/entrez/query.fcgi?cmd=search&amp;db=gene&amp;term=71707","71707")</f>
        <v>71707</v>
      </c>
      <c r="C944" s="5">
        <v>-1.1539616438513201</v>
      </c>
      <c r="D944" s="2">
        <v>3.9583080841643098E-4</v>
      </c>
      <c r="E944" s="8">
        <v>1.5812992911540601E-2</v>
      </c>
    </row>
    <row r="945" spans="1:5" x14ac:dyDescent="0.25">
      <c r="A945" s="1" t="s">
        <v>152</v>
      </c>
      <c r="B945" s="1" t="str">
        <f>HYPERLINK("http://www.ncbi.nlm.nih.gov/entrez/query.fcgi?cmd=search&amp;db=gene&amp;term=74126","74126")</f>
        <v>74126</v>
      </c>
      <c r="C945" s="5">
        <v>-1.15429171241291</v>
      </c>
      <c r="D945" s="2">
        <v>1.0981283263777899E-4</v>
      </c>
      <c r="E945" s="8">
        <v>8.1092069691933305E-3</v>
      </c>
    </row>
    <row r="946" spans="1:5" x14ac:dyDescent="0.25">
      <c r="A946" s="1" t="s">
        <v>692</v>
      </c>
      <c r="B946" s="1" t="str">
        <f>HYPERLINK("http://www.ncbi.nlm.nih.gov/entrez/query.fcgi?cmd=search&amp;db=gene&amp;term=67332","67332")</f>
        <v>67332</v>
      </c>
      <c r="C946" s="5">
        <v>-1.1543171099481999</v>
      </c>
      <c r="D946" s="2">
        <v>2.5168884818807E-3</v>
      </c>
      <c r="E946" s="8">
        <v>4.1144265267090099E-2</v>
      </c>
    </row>
    <row r="947" spans="1:5" x14ac:dyDescent="0.25">
      <c r="A947" s="1" t="s">
        <v>429</v>
      </c>
      <c r="B947" s="1" t="str">
        <f>HYPERLINK("http://www.ncbi.nlm.nih.gov/entrez/query.fcgi?cmd=search&amp;db=gene&amp;term=57320","57320")</f>
        <v>57320</v>
      </c>
      <c r="C947" s="5">
        <v>-1.1543228163316099</v>
      </c>
      <c r="D947" s="2">
        <v>9.6299338395078305E-4</v>
      </c>
      <c r="E947" s="8">
        <v>2.53728182635031E-2</v>
      </c>
    </row>
    <row r="948" spans="1:5" x14ac:dyDescent="0.25">
      <c r="A948" s="1" t="s">
        <v>973</v>
      </c>
      <c r="B948" s="1" t="str">
        <f>HYPERLINK("http://www.ncbi.nlm.nih.gov/entrez/query.fcgi?cmd=search&amp;db=gene&amp;term=76487","76487")</f>
        <v>76487</v>
      </c>
      <c r="C948" s="5">
        <v>-1.1543420822172501</v>
      </c>
      <c r="D948" s="2">
        <v>4.8005181073675898E-3</v>
      </c>
      <c r="E948" s="8">
        <v>5.58339608279559E-2</v>
      </c>
    </row>
    <row r="949" spans="1:5" x14ac:dyDescent="0.25">
      <c r="A949" s="1" t="s">
        <v>358</v>
      </c>
      <c r="B949" s="1" t="str">
        <f>HYPERLINK("http://www.ncbi.nlm.nih.gov/entrez/query.fcgi?cmd=search&amp;db=gene&amp;term=67096","67096")</f>
        <v>67096</v>
      </c>
      <c r="C949" s="5">
        <v>-1.1543814824886001</v>
      </c>
      <c r="D949" s="2">
        <v>6.43313170237914E-4</v>
      </c>
      <c r="E949" s="8">
        <v>2.02811262304852E-2</v>
      </c>
    </row>
    <row r="950" spans="1:5" x14ac:dyDescent="0.25">
      <c r="A950" s="1" t="s">
        <v>971</v>
      </c>
      <c r="B950" s="1" t="str">
        <f>HYPERLINK("http://www.ncbi.nlm.nih.gov/entrez/query.fcgi?cmd=search&amp;db=gene&amp;term=14113","14113")</f>
        <v>14113</v>
      </c>
      <c r="C950" s="5">
        <v>-1.15459876005623</v>
      </c>
      <c r="D950" s="2">
        <v>4.7877144969614696E-3</v>
      </c>
      <c r="E950" s="8">
        <v>5.57858393463024E-2</v>
      </c>
    </row>
    <row r="951" spans="1:5" x14ac:dyDescent="0.25">
      <c r="A951" s="1" t="s">
        <v>825</v>
      </c>
      <c r="B951" s="1" t="str">
        <f>HYPERLINK("http://www.ncbi.nlm.nih.gov/entrez/query.fcgi?cmd=search&amp;db=gene&amp;term=381845","381845")</f>
        <v>381845</v>
      </c>
      <c r="C951" s="5">
        <v>-1.1546994918942799</v>
      </c>
      <c r="D951" s="2">
        <v>3.5061667330915599E-3</v>
      </c>
      <c r="E951" s="8">
        <v>4.8092614607867998E-2</v>
      </c>
    </row>
    <row r="952" spans="1:5" x14ac:dyDescent="0.25">
      <c r="A952" s="1" t="s">
        <v>101</v>
      </c>
      <c r="B952" s="1" t="str">
        <f>HYPERLINK("http://www.ncbi.nlm.nih.gov/entrez/query.fcgi?cmd=search&amp;db=gene&amp;term=67186","67186")</f>
        <v>67186</v>
      </c>
      <c r="C952" s="5">
        <v>-1.15472720056198</v>
      </c>
      <c r="D952" s="2">
        <v>3.3140492052385902E-5</v>
      </c>
      <c r="E952" s="8">
        <v>3.65833827006842E-3</v>
      </c>
    </row>
    <row r="953" spans="1:5" x14ac:dyDescent="0.25">
      <c r="A953" s="1" t="s">
        <v>50</v>
      </c>
      <c r="B953" s="1" t="str">
        <f>HYPERLINK("http://www.ncbi.nlm.nih.gov/entrez/query.fcgi?cmd=search&amp;db=gene&amp;term=67125","67125")</f>
        <v>67125</v>
      </c>
      <c r="C953" s="5">
        <v>-1.1556219405175301</v>
      </c>
      <c r="D953" s="2">
        <v>5.8333751502548398E-6</v>
      </c>
      <c r="E953" s="8">
        <v>1.2976409422672201E-3</v>
      </c>
    </row>
    <row r="954" spans="1:5" x14ac:dyDescent="0.25">
      <c r="A954" s="1" t="s">
        <v>119</v>
      </c>
      <c r="B954" s="1" t="str">
        <f>HYPERLINK("http://www.ncbi.nlm.nih.gov/entrez/query.fcgi?cmd=search&amp;db=gene&amp;term=66138","66138")</f>
        <v>66138</v>
      </c>
      <c r="C954" s="5">
        <v>-1.1558066059024601</v>
      </c>
      <c r="D954" s="2">
        <v>6.6624817242733099E-5</v>
      </c>
      <c r="E954" s="8">
        <v>6.2840334692317798E-3</v>
      </c>
    </row>
    <row r="955" spans="1:5" x14ac:dyDescent="0.25">
      <c r="A955" s="1" t="s">
        <v>863</v>
      </c>
      <c r="B955" s="1" t="str">
        <f>HYPERLINK("http://www.ncbi.nlm.nih.gov/entrez/query.fcgi?cmd=search&amp;db=gene&amp;term=12393","12393")</f>
        <v>12393</v>
      </c>
      <c r="C955" s="5">
        <v>-1.15590828132597</v>
      </c>
      <c r="D955" s="2">
        <v>3.8224781955149599E-3</v>
      </c>
      <c r="E955" s="8">
        <v>5.0134157121866203E-2</v>
      </c>
    </row>
    <row r="956" spans="1:5" x14ac:dyDescent="0.25">
      <c r="A956" s="1" t="s">
        <v>256</v>
      </c>
      <c r="B956" s="1" t="str">
        <f>HYPERLINK("http://www.ncbi.nlm.nih.gov/entrez/query.fcgi?cmd=search&amp;db=gene&amp;term=66603","66603")</f>
        <v>66603</v>
      </c>
      <c r="C956" s="5">
        <v>-1.15628392445281</v>
      </c>
      <c r="D956" s="2">
        <v>3.2869092042786497E-4</v>
      </c>
      <c r="E956" s="8">
        <v>1.45097320591121E-2</v>
      </c>
    </row>
    <row r="957" spans="1:5" x14ac:dyDescent="0.25">
      <c r="A957" s="1" t="s">
        <v>322</v>
      </c>
      <c r="B957" s="1" t="str">
        <f>HYPERLINK("http://www.ncbi.nlm.nih.gov/entrez/query.fcgi?cmd=search&amp;db=gene&amp;term=21346","21346")</f>
        <v>21346</v>
      </c>
      <c r="C957" s="5">
        <v>-1.1569169811767599</v>
      </c>
      <c r="D957" s="2">
        <v>5.2921932118832305E-4</v>
      </c>
      <c r="E957" s="8">
        <v>1.8556840662583202E-2</v>
      </c>
    </row>
    <row r="958" spans="1:5" x14ac:dyDescent="0.25">
      <c r="A958" s="1" t="s">
        <v>1085</v>
      </c>
      <c r="B958" s="1" t="str">
        <f>HYPERLINK("http://www.ncbi.nlm.nih.gov/entrez/query.fcgi?cmd=search&amp;db=gene&amp;term=14958","14958")</f>
        <v>14958</v>
      </c>
      <c r="C958" s="5">
        <v>-1.15758255102213</v>
      </c>
      <c r="D958" s="2">
        <v>6.1122270121818402E-3</v>
      </c>
      <c r="E958" s="8">
        <v>6.3580120741494398E-2</v>
      </c>
    </row>
    <row r="959" spans="1:5" x14ac:dyDescent="0.25">
      <c r="A959" s="1" t="s">
        <v>605</v>
      </c>
      <c r="B959" s="1" t="str">
        <f>HYPERLINK("http://www.ncbi.nlm.nih.gov/entrez/query.fcgi?cmd=search&amp;db=gene&amp;term=56350","56350")</f>
        <v>56350</v>
      </c>
      <c r="C959" s="5">
        <v>-1.15777162042075</v>
      </c>
      <c r="D959" s="2">
        <v>2.0036630342654699E-3</v>
      </c>
      <c r="E959" s="8">
        <v>3.7409792905483102E-2</v>
      </c>
    </row>
    <row r="960" spans="1:5" x14ac:dyDescent="0.25">
      <c r="A960" s="1" t="s">
        <v>306</v>
      </c>
      <c r="B960" s="1" t="str">
        <f>HYPERLINK("http://www.ncbi.nlm.nih.gov/entrez/query.fcgi?cmd=search&amp;db=gene&amp;term=70885","70885")</f>
        <v>70885</v>
      </c>
      <c r="C960" s="5">
        <v>-1.15785412500566</v>
      </c>
      <c r="D960" s="2">
        <v>4.66926702722414E-4</v>
      </c>
      <c r="E960" s="8">
        <v>1.7247176217097201E-2</v>
      </c>
    </row>
    <row r="961" spans="1:5" x14ac:dyDescent="0.25">
      <c r="A961" s="1" t="s">
        <v>142</v>
      </c>
      <c r="B961" s="1" t="str">
        <f>HYPERLINK("http://www.ncbi.nlm.nih.gov/entrez/query.fcgi?cmd=search&amp;db=gene&amp;term=245828","245828")</f>
        <v>245828</v>
      </c>
      <c r="C961" s="5">
        <v>-1.1580572325010801</v>
      </c>
      <c r="D961" s="2">
        <v>9.7357100520056901E-5</v>
      </c>
      <c r="E961" s="8">
        <v>7.7238957301658997E-3</v>
      </c>
    </row>
    <row r="962" spans="1:5" x14ac:dyDescent="0.25">
      <c r="A962" s="1" t="s">
        <v>1297</v>
      </c>
      <c r="B962" s="1" t="str">
        <f>HYPERLINK("http://www.ncbi.nlm.nih.gov/entrez/query.fcgi?cmd=search&amp;db=gene&amp;term=216871","216871")</f>
        <v>216871</v>
      </c>
      <c r="C962" s="5">
        <v>-1.15829602102685</v>
      </c>
      <c r="D962" s="2">
        <v>8.7787417079825403E-3</v>
      </c>
      <c r="E962" s="8">
        <v>7.6670435236330797E-2</v>
      </c>
    </row>
    <row r="963" spans="1:5" x14ac:dyDescent="0.25">
      <c r="A963" s="1" t="s">
        <v>115</v>
      </c>
      <c r="B963" s="1" t="str">
        <f>HYPERLINK("http://www.ncbi.nlm.nih.gov/entrez/query.fcgi?cmd=search&amp;db=gene&amp;term=17713","17713")</f>
        <v>17713</v>
      </c>
      <c r="C963" s="5">
        <v>-1.1584773749304</v>
      </c>
      <c r="D963" s="2">
        <v>5.92234003087277E-5</v>
      </c>
      <c r="E963" s="8">
        <v>5.7921547709198504E-3</v>
      </c>
    </row>
    <row r="964" spans="1:5" x14ac:dyDescent="0.25">
      <c r="A964" s="1" t="s">
        <v>385</v>
      </c>
      <c r="B964" s="1" t="str">
        <f>HYPERLINK("http://www.ncbi.nlm.nih.gov/entrez/query.fcgi?cmd=search&amp;db=gene&amp;term=66357","66357")</f>
        <v>66357</v>
      </c>
      <c r="C964" s="5">
        <v>-1.1585433599534201</v>
      </c>
      <c r="D964" s="2">
        <v>7.4082359218952099E-4</v>
      </c>
      <c r="E964" s="8">
        <v>2.17737036767339E-2</v>
      </c>
    </row>
    <row r="965" spans="1:5" x14ac:dyDescent="0.25">
      <c r="A965" s="1" t="s">
        <v>343</v>
      </c>
      <c r="B965" s="1" t="str">
        <f>HYPERLINK("http://www.ncbi.nlm.nih.gov/entrez/query.fcgi?cmd=search&amp;db=gene&amp;term=384281","384281")</f>
        <v>384281</v>
      </c>
      <c r="C965" s="5">
        <v>-1.15868743582324</v>
      </c>
      <c r="D965" s="2">
        <v>5.8533763334267497E-4</v>
      </c>
      <c r="E965" s="8">
        <v>1.93042446627275E-2</v>
      </c>
    </row>
    <row r="966" spans="1:5" x14ac:dyDescent="0.25">
      <c r="A966" s="1" t="s">
        <v>806</v>
      </c>
      <c r="B966" s="1" t="str">
        <f>HYPERLINK("http://www.ncbi.nlm.nih.gov/entrez/query.fcgi?cmd=search&amp;db=gene&amp;term=117109","117109")</f>
        <v>117109</v>
      </c>
      <c r="C966" s="5">
        <v>-1.15937871349049</v>
      </c>
      <c r="D966" s="2">
        <v>3.38668374707574E-3</v>
      </c>
      <c r="E966" s="8">
        <v>4.74922820405747E-2</v>
      </c>
    </row>
    <row r="967" spans="1:5" x14ac:dyDescent="0.25">
      <c r="A967" s="1" t="s">
        <v>448</v>
      </c>
      <c r="B967" s="1" t="str">
        <f>HYPERLINK("http://www.ncbi.nlm.nih.gov/entrez/query.fcgi?cmd=search&amp;db=gene&amp;term=103266","103266")</f>
        <v>103266</v>
      </c>
      <c r="C967" s="5">
        <v>-1.1594485222456701</v>
      </c>
      <c r="D967" s="2">
        <v>1.0636946025504E-3</v>
      </c>
      <c r="E967" s="8">
        <v>2.6830177413786498E-2</v>
      </c>
    </row>
    <row r="968" spans="1:5" x14ac:dyDescent="0.25">
      <c r="A968" s="1" t="s">
        <v>1061</v>
      </c>
      <c r="B968" s="1" t="str">
        <f>HYPERLINK("http://www.ncbi.nlm.nih.gov/entrez/query.fcgi?cmd=search&amp;db=gene&amp;term=230075","230075")</f>
        <v>230075</v>
      </c>
      <c r="C968" s="5">
        <v>-1.1596589711549801</v>
      </c>
      <c r="D968" s="2">
        <v>5.9116297006767101E-3</v>
      </c>
      <c r="E968" s="8">
        <v>6.2893902908376903E-2</v>
      </c>
    </row>
    <row r="969" spans="1:5" x14ac:dyDescent="0.25">
      <c r="A969" s="1" t="s">
        <v>215</v>
      </c>
      <c r="B969" s="1" t="str">
        <f>HYPERLINK("http://www.ncbi.nlm.nih.gov/entrez/query.fcgi?cmd=search&amp;db=gene&amp;term=13481","13481")</f>
        <v>13481</v>
      </c>
      <c r="C969" s="5">
        <v>-1.15967418887914</v>
      </c>
      <c r="D969" s="2">
        <v>2.38906565977803E-4</v>
      </c>
      <c r="E969" s="8">
        <v>1.2509141437138299E-2</v>
      </c>
    </row>
    <row r="970" spans="1:5" x14ac:dyDescent="0.25">
      <c r="A970" s="1" t="s">
        <v>580</v>
      </c>
      <c r="B970" s="1" t="str">
        <f>HYPERLINK("http://www.ncbi.nlm.nih.gov/entrez/query.fcgi?cmd=search&amp;db=gene&amp;term=67939","67939")</f>
        <v>67939</v>
      </c>
      <c r="C970" s="5">
        <v>-1.16006205954824</v>
      </c>
      <c r="D970" s="2">
        <v>1.84011605167411E-3</v>
      </c>
      <c r="E970" s="8">
        <v>3.5869641623092197E-2</v>
      </c>
    </row>
    <row r="971" spans="1:5" x14ac:dyDescent="0.25">
      <c r="A971" s="1" t="s">
        <v>1070</v>
      </c>
      <c r="B971" s="1" t="str">
        <f>HYPERLINK("http://www.ncbi.nlm.nih.gov/entrez/query.fcgi?cmd=search&amp;db=gene&amp;term=20963","20963")</f>
        <v>20963</v>
      </c>
      <c r="C971" s="5">
        <v>-1.1601140967530701</v>
      </c>
      <c r="D971" s="2">
        <v>5.9474824592853403E-3</v>
      </c>
      <c r="E971" s="8">
        <v>6.2942384697277906E-2</v>
      </c>
    </row>
    <row r="972" spans="1:5" x14ac:dyDescent="0.25">
      <c r="A972" s="1" t="s">
        <v>1010</v>
      </c>
      <c r="B972" s="1" t="str">
        <f>HYPERLINK("http://www.ncbi.nlm.nih.gov/entrez/query.fcgi?cmd=search&amp;db=gene&amp;term=13162","13162")</f>
        <v>13162</v>
      </c>
      <c r="C972" s="5">
        <v>-1.1602258069539799</v>
      </c>
      <c r="D972" s="2">
        <v>5.2568625454918498E-3</v>
      </c>
      <c r="E972" s="8">
        <v>5.8889235459994298E-2</v>
      </c>
    </row>
    <row r="973" spans="1:5" x14ac:dyDescent="0.25">
      <c r="A973" s="1" t="s">
        <v>503</v>
      </c>
      <c r="B973" s="1" t="str">
        <f>HYPERLINK("http://www.ncbi.nlm.nih.gov/entrez/query.fcgi?cmd=search&amp;db=gene&amp;term=329003","329003")</f>
        <v>329003</v>
      </c>
      <c r="C973" s="5">
        <v>-1.1603673456274901</v>
      </c>
      <c r="D973" s="2">
        <v>1.36966179480069E-3</v>
      </c>
      <c r="E973" s="8">
        <v>3.07699486967472E-2</v>
      </c>
    </row>
    <row r="974" spans="1:5" x14ac:dyDescent="0.25">
      <c r="A974" s="1" t="s">
        <v>302</v>
      </c>
      <c r="B974" s="1" t="str">
        <f>HYPERLINK("http://www.ncbi.nlm.nih.gov/entrez/query.fcgi?cmd=search&amp;db=gene&amp;term=231889","231889")</f>
        <v>231889</v>
      </c>
      <c r="C974" s="5">
        <v>-1.16053209058032</v>
      </c>
      <c r="D974" s="2">
        <v>4.5454912934017599E-4</v>
      </c>
      <c r="E974" s="8">
        <v>1.6972638727134601E-2</v>
      </c>
    </row>
    <row r="975" spans="1:5" x14ac:dyDescent="0.25">
      <c r="A975" s="1" t="s">
        <v>854</v>
      </c>
      <c r="B975" s="1" t="str">
        <f>HYPERLINK("http://www.ncbi.nlm.nih.gov/entrez/query.fcgi?cmd=search&amp;db=gene&amp;term=72117","72117")</f>
        <v>72117</v>
      </c>
      <c r="C975" s="5">
        <v>-1.1605754997356299</v>
      </c>
      <c r="D975" s="2">
        <v>3.7619864423248401E-3</v>
      </c>
      <c r="E975" s="8">
        <v>4.9859540284268901E-2</v>
      </c>
    </row>
    <row r="976" spans="1:5" x14ac:dyDescent="0.25">
      <c r="A976" s="1" t="s">
        <v>554</v>
      </c>
      <c r="B976" s="1" t="str">
        <f>HYPERLINK("http://www.ncbi.nlm.nih.gov/entrez/query.fcgi?cmd=search&amp;db=gene&amp;term=387237","387237")</f>
        <v>387237</v>
      </c>
      <c r="C976" s="5">
        <v>-1.1606411573193001</v>
      </c>
      <c r="D976" s="2">
        <v>1.7284255849048199E-3</v>
      </c>
      <c r="E976" s="8">
        <v>3.5267989531838601E-2</v>
      </c>
    </row>
    <row r="977" spans="1:5" x14ac:dyDescent="0.25">
      <c r="A977" s="1" t="s">
        <v>505</v>
      </c>
      <c r="B977" s="1" t="str">
        <f>HYPERLINK("http://www.ncbi.nlm.nih.gov/entrez/query.fcgi?cmd=search&amp;db=gene&amp;term=12070","12070")</f>
        <v>12070</v>
      </c>
      <c r="C977" s="5">
        <v>-1.16093244282681</v>
      </c>
      <c r="D977" s="2">
        <v>1.3829862689935799E-3</v>
      </c>
      <c r="E977" s="8">
        <v>3.0946726546108898E-2</v>
      </c>
    </row>
    <row r="978" spans="1:5" x14ac:dyDescent="0.25">
      <c r="A978" s="1" t="s">
        <v>929</v>
      </c>
      <c r="B978" s="1" t="str">
        <f>HYPERLINK("http://www.ncbi.nlm.nih.gov/entrez/query.fcgi?cmd=search&amp;db=gene&amp;term=71325","71325")</f>
        <v>71325</v>
      </c>
      <c r="C978" s="5">
        <v>-1.16094691806696</v>
      </c>
      <c r="D978" s="2">
        <v>4.41303894472611E-3</v>
      </c>
      <c r="E978" s="8">
        <v>5.3759973399056998E-2</v>
      </c>
    </row>
    <row r="979" spans="1:5" x14ac:dyDescent="0.25">
      <c r="A979" s="1" t="s">
        <v>676</v>
      </c>
      <c r="B979" s="1" t="str">
        <f>HYPERLINK("http://www.ncbi.nlm.nih.gov/entrez/query.fcgi?cmd=search&amp;db=gene&amp;term=212108","212108")</f>
        <v>212108</v>
      </c>
      <c r="C979" s="5">
        <v>-1.1610926919328399</v>
      </c>
      <c r="D979" s="2">
        <v>2.4494243753265801E-3</v>
      </c>
      <c r="E979" s="8">
        <v>4.0955569105455399E-2</v>
      </c>
    </row>
    <row r="980" spans="1:5" x14ac:dyDescent="0.25">
      <c r="A980" s="1" t="s">
        <v>389</v>
      </c>
      <c r="B980" s="1" t="str">
        <f>HYPERLINK("http://www.ncbi.nlm.nih.gov/entrez/query.fcgi?cmd=search&amp;db=gene&amp;term=14791","14791")</f>
        <v>14791</v>
      </c>
      <c r="C980" s="5">
        <v>-1.1612581916462701</v>
      </c>
      <c r="D980" s="2">
        <v>7.5772168431154096E-4</v>
      </c>
      <c r="E980" s="8">
        <v>2.20419451549318E-2</v>
      </c>
    </row>
    <row r="981" spans="1:5" x14ac:dyDescent="0.25">
      <c r="A981" s="1" t="s">
        <v>434</v>
      </c>
      <c r="B981" s="1" t="str">
        <f>HYPERLINK("http://www.ncbi.nlm.nih.gov/entrez/query.fcgi?cmd=search&amp;db=gene&amp;term=66163","66163")</f>
        <v>66163</v>
      </c>
      <c r="C981" s="5">
        <v>-1.16148054027575</v>
      </c>
      <c r="D981" s="2">
        <v>9.8094299078876901E-4</v>
      </c>
      <c r="E981" s="8">
        <v>2.5583462367820099E-2</v>
      </c>
    </row>
    <row r="982" spans="1:5" x14ac:dyDescent="0.25">
      <c r="A982" s="1" t="s">
        <v>120</v>
      </c>
      <c r="B982" s="1" t="str">
        <f>HYPERLINK("http://www.ncbi.nlm.nih.gov/entrez/query.fcgi?cmd=search&amp;db=gene&amp;term=100037258","100037258")</f>
        <v>100037258</v>
      </c>
      <c r="C982" s="5">
        <v>-1.1616615647281401</v>
      </c>
      <c r="D982" s="2">
        <v>6.7022257386417595E-5</v>
      </c>
      <c r="E982" s="8">
        <v>6.2840334692317798E-3</v>
      </c>
    </row>
    <row r="983" spans="1:5" x14ac:dyDescent="0.25">
      <c r="A983" s="1" t="s">
        <v>474</v>
      </c>
      <c r="B983" s="1" t="str">
        <f>HYPERLINK("http://www.ncbi.nlm.nih.gov/entrez/query.fcgi?cmd=search&amp;db=gene&amp;term=67674","67674")</f>
        <v>67674</v>
      </c>
      <c r="C983" s="5">
        <v>-1.16185016610723</v>
      </c>
      <c r="D983" s="2">
        <v>1.2196123143612999E-3</v>
      </c>
      <c r="E983" s="8">
        <v>2.9068301529261799E-2</v>
      </c>
    </row>
    <row r="984" spans="1:5" x14ac:dyDescent="0.25">
      <c r="A984" s="1" t="s">
        <v>923</v>
      </c>
      <c r="B984" s="1" t="str">
        <f>HYPERLINK("http://www.ncbi.nlm.nih.gov/entrez/query.fcgi?cmd=search&amp;db=gene&amp;term=56397","56397")</f>
        <v>56397</v>
      </c>
      <c r="C984" s="5">
        <v>-1.16210102933314</v>
      </c>
      <c r="D984" s="2">
        <v>4.3561016546123099E-3</v>
      </c>
      <c r="E984" s="8">
        <v>5.3427036055272097E-2</v>
      </c>
    </row>
    <row r="985" spans="1:5" x14ac:dyDescent="0.25">
      <c r="A985" s="1" t="s">
        <v>536</v>
      </c>
      <c r="B985" s="1" t="str">
        <f>HYPERLINK("http://www.ncbi.nlm.nih.gov/entrez/query.fcgi?cmd=search&amp;db=gene&amp;term=67512","67512")</f>
        <v>67512</v>
      </c>
      <c r="C985" s="5">
        <v>-1.1628337131790101</v>
      </c>
      <c r="D985" s="2">
        <v>1.5895006656161401E-3</v>
      </c>
      <c r="E985" s="8">
        <v>3.3486087210653298E-2</v>
      </c>
    </row>
    <row r="986" spans="1:5" x14ac:dyDescent="0.25">
      <c r="A986" s="1" t="s">
        <v>498</v>
      </c>
      <c r="B986" s="1" t="str">
        <f>HYPERLINK("http://www.ncbi.nlm.nih.gov/entrez/query.fcgi?cmd=search&amp;db=gene&amp;term=17992","17992")</f>
        <v>17992</v>
      </c>
      <c r="C986" s="5">
        <v>-1.1628487952633699</v>
      </c>
      <c r="D986" s="2">
        <v>1.3277491217711401E-3</v>
      </c>
      <c r="E986" s="8">
        <v>3.0126648957631199E-2</v>
      </c>
    </row>
    <row r="987" spans="1:5" x14ac:dyDescent="0.25">
      <c r="A987" s="1" t="s">
        <v>352</v>
      </c>
      <c r="B987" s="1" t="str">
        <f>HYPERLINK("http://www.ncbi.nlm.nih.gov/entrez/query.fcgi?cmd=search&amp;db=gene&amp;term=66422","66422")</f>
        <v>66422</v>
      </c>
      <c r="C987" s="5">
        <v>-1.1629308857446199</v>
      </c>
      <c r="D987" s="2">
        <v>6.1822864972471703E-4</v>
      </c>
      <c r="E987" s="8">
        <v>1.9869147336268701E-2</v>
      </c>
    </row>
    <row r="988" spans="1:5" x14ac:dyDescent="0.25">
      <c r="A988" s="1" t="s">
        <v>255</v>
      </c>
      <c r="B988" s="1" t="str">
        <f>HYPERLINK("http://www.ncbi.nlm.nih.gov/entrez/query.fcgi?cmd=search&amp;db=gene&amp;term=70361","70361")</f>
        <v>70361</v>
      </c>
      <c r="C988" s="5">
        <v>-1.16349394575744</v>
      </c>
      <c r="D988" s="2">
        <v>3.2750124981584201E-4</v>
      </c>
      <c r="E988" s="8">
        <v>1.45097320591121E-2</v>
      </c>
    </row>
    <row r="989" spans="1:5" x14ac:dyDescent="0.25">
      <c r="A989" s="1" t="s">
        <v>150</v>
      </c>
      <c r="B989" s="1" t="str">
        <f>HYPERLINK("http://www.ncbi.nlm.nih.gov/entrez/query.fcgi?cmd=search&amp;db=gene&amp;term=66624","66624")</f>
        <v>66624</v>
      </c>
      <c r="C989" s="5">
        <v>-1.1636348838198101</v>
      </c>
      <c r="D989" s="2">
        <v>1.0801375571478599E-4</v>
      </c>
      <c r="E989" s="8">
        <v>8.1092069691933305E-3</v>
      </c>
    </row>
    <row r="990" spans="1:5" x14ac:dyDescent="0.25">
      <c r="A990" s="1" t="s">
        <v>512</v>
      </c>
      <c r="B990" s="1" t="str">
        <f>HYPERLINK("http://www.ncbi.nlm.nih.gov/entrez/query.fcgi?cmd=search&amp;db=gene&amp;term=74241","74241")</f>
        <v>74241</v>
      </c>
      <c r="C990" s="5">
        <v>-1.16368413629769</v>
      </c>
      <c r="D990" s="2">
        <v>1.4391363835104501E-3</v>
      </c>
      <c r="E990" s="8">
        <v>3.1764618405148402E-2</v>
      </c>
    </row>
    <row r="991" spans="1:5" x14ac:dyDescent="0.25">
      <c r="A991" s="1" t="s">
        <v>243</v>
      </c>
      <c r="B991" s="1" t="str">
        <f>HYPERLINK("http://www.ncbi.nlm.nih.gov/entrez/query.fcgi?cmd=search&amp;db=gene&amp;term=19172","19172")</f>
        <v>19172</v>
      </c>
      <c r="C991" s="5">
        <v>-1.1638907970864101</v>
      </c>
      <c r="D991" s="2">
        <v>3.0598227345457501E-4</v>
      </c>
      <c r="E991" s="8">
        <v>1.42269317885566E-2</v>
      </c>
    </row>
    <row r="992" spans="1:5" x14ac:dyDescent="0.25">
      <c r="A992" s="1" t="s">
        <v>195</v>
      </c>
      <c r="B992" s="1" t="str">
        <f>HYPERLINK("http://www.ncbi.nlm.nih.gov/entrez/query.fcgi?cmd=search&amp;db=gene&amp;term=57377","57377")</f>
        <v>57377</v>
      </c>
      <c r="C992" s="5">
        <v>-1.1641516772465901</v>
      </c>
      <c r="D992" s="2">
        <v>2.0306440954920299E-4</v>
      </c>
      <c r="E992" s="8">
        <v>1.1753915110239901E-2</v>
      </c>
    </row>
    <row r="993" spans="1:5" x14ac:dyDescent="0.25">
      <c r="A993" s="1" t="s">
        <v>920</v>
      </c>
      <c r="B993" s="1" t="str">
        <f>HYPERLINK("http://www.ncbi.nlm.nih.gov/entrez/query.fcgi?cmd=search&amp;db=gene&amp;term=231503","231503")</f>
        <v>231503</v>
      </c>
      <c r="C993" s="5">
        <v>-1.1645829639174099</v>
      </c>
      <c r="D993" s="2">
        <v>4.3437136798747398E-3</v>
      </c>
      <c r="E993" s="8">
        <v>5.3427036055272097E-2</v>
      </c>
    </row>
    <row r="994" spans="1:5" x14ac:dyDescent="0.25">
      <c r="A994" s="1" t="s">
        <v>43</v>
      </c>
      <c r="B994" s="1" t="str">
        <f>HYPERLINK("http://www.ncbi.nlm.nih.gov/entrez/query.fcgi?cmd=search&amp;db=gene&amp;term=109154","109154")</f>
        <v>109154</v>
      </c>
      <c r="C994" s="5">
        <v>-1.1658291961523699</v>
      </c>
      <c r="D994" s="2">
        <v>4.4257705305028602E-6</v>
      </c>
      <c r="E994" s="8">
        <v>1.1411455070260499E-3</v>
      </c>
    </row>
    <row r="995" spans="1:5" x14ac:dyDescent="0.25">
      <c r="A995" s="1" t="s">
        <v>121</v>
      </c>
      <c r="B995" s="1" t="str">
        <f>HYPERLINK("http://www.ncbi.nlm.nih.gov/entrez/query.fcgi?cmd=search&amp;db=gene&amp;term=66126","66126")</f>
        <v>66126</v>
      </c>
      <c r="C995" s="5">
        <v>-1.16594783422231</v>
      </c>
      <c r="D995" s="2">
        <v>6.8184573087215497E-5</v>
      </c>
      <c r="E995" s="8">
        <v>6.3311417675137802E-3</v>
      </c>
    </row>
    <row r="996" spans="1:5" x14ac:dyDescent="0.25">
      <c r="A996" s="1" t="s">
        <v>987</v>
      </c>
      <c r="B996" s="1" t="str">
        <f>HYPERLINK("http://www.ncbi.nlm.nih.gov/entrez/query.fcgi?cmd=search&amp;db=gene&amp;term=330119","330119")</f>
        <v>330119</v>
      </c>
      <c r="C996" s="5">
        <v>-1.1661436821429101</v>
      </c>
      <c r="D996" s="2">
        <v>4.94059803159264E-3</v>
      </c>
      <c r="E996" s="8">
        <v>5.6674544443781102E-2</v>
      </c>
    </row>
    <row r="997" spans="1:5" x14ac:dyDescent="0.25">
      <c r="A997" s="1" t="s">
        <v>511</v>
      </c>
      <c r="B997" s="1" t="str">
        <f>HYPERLINK("http://www.ncbi.nlm.nih.gov/entrez/query.fcgi?cmd=search&amp;db=gene&amp;term=72612","72612")</f>
        <v>72612</v>
      </c>
      <c r="C997" s="5">
        <v>-1.16771234611263</v>
      </c>
      <c r="D997" s="2">
        <v>1.4289857125078199E-3</v>
      </c>
      <c r="E997" s="8">
        <v>3.16020553917708E-2</v>
      </c>
    </row>
    <row r="998" spans="1:5" x14ac:dyDescent="0.25">
      <c r="A998" s="1" t="s">
        <v>787</v>
      </c>
      <c r="B998" s="1" t="str">
        <f>HYPERLINK("http://www.ncbi.nlm.nih.gov/entrez/query.fcgi?cmd=search&amp;db=gene&amp;term=67676","67676")</f>
        <v>67676</v>
      </c>
      <c r="C998" s="5">
        <v>-1.16790403397853</v>
      </c>
      <c r="D998" s="2">
        <v>3.2635932173601398E-3</v>
      </c>
      <c r="E998" s="8">
        <v>4.6910482828518597E-2</v>
      </c>
    </row>
    <row r="999" spans="1:5" x14ac:dyDescent="0.25">
      <c r="A999" s="1" t="s">
        <v>601</v>
      </c>
      <c r="B999" s="1" t="str">
        <f>HYPERLINK("http://www.ncbi.nlm.nih.gov/entrez/query.fcgi?cmd=search&amp;db=gene&amp;term=66590","66590")</f>
        <v>66590</v>
      </c>
      <c r="C999" s="5">
        <v>-1.16803495604732</v>
      </c>
      <c r="D999" s="2">
        <v>1.98417448418065E-3</v>
      </c>
      <c r="E999" s="8">
        <v>3.7320878849621E-2</v>
      </c>
    </row>
    <row r="1000" spans="1:5" x14ac:dyDescent="0.25">
      <c r="A1000" s="1" t="s">
        <v>800</v>
      </c>
      <c r="B1000" s="1" t="str">
        <f>HYPERLINK("http://www.ncbi.nlm.nih.gov/entrez/query.fcgi?cmd=search&amp;db=gene&amp;term=239102","239102")</f>
        <v>239102</v>
      </c>
      <c r="C1000" s="5">
        <v>-1.1680599244810901</v>
      </c>
      <c r="D1000" s="2">
        <v>3.3315977123344899E-3</v>
      </c>
      <c r="E1000" s="8">
        <v>4.7128432513325103E-2</v>
      </c>
    </row>
    <row r="1001" spans="1:5" x14ac:dyDescent="0.25">
      <c r="A1001" s="1" t="s">
        <v>972</v>
      </c>
      <c r="B1001" s="1" t="str">
        <f>HYPERLINK("http://www.ncbi.nlm.nih.gov/entrez/query.fcgi?cmd=search&amp;db=gene&amp;term=18292","18292")</f>
        <v>18292</v>
      </c>
      <c r="C1001" s="5">
        <v>-1.1680894259705601</v>
      </c>
      <c r="D1001" s="2">
        <v>4.78936702994059E-3</v>
      </c>
      <c r="E1001" s="8">
        <v>5.57858393463024E-2</v>
      </c>
    </row>
    <row r="1002" spans="1:5" x14ac:dyDescent="0.25">
      <c r="A1002" s="1" t="s">
        <v>670</v>
      </c>
      <c r="B1002" s="1" t="str">
        <f>HYPERLINK("http://www.ncbi.nlm.nih.gov/entrez/query.fcgi?cmd=search&amp;db=gene&amp;term=278240","278240")</f>
        <v>278240</v>
      </c>
      <c r="C1002" s="5">
        <v>-1.1684205838205299</v>
      </c>
      <c r="D1002" s="2">
        <v>2.3626622641548202E-3</v>
      </c>
      <c r="E1002" s="8">
        <v>3.9823777568289503E-2</v>
      </c>
    </row>
    <row r="1003" spans="1:5" x14ac:dyDescent="0.25">
      <c r="A1003" s="1" t="s">
        <v>701</v>
      </c>
      <c r="B1003" s="1" t="str">
        <f>HYPERLINK("http://www.ncbi.nlm.nih.gov/entrez/query.fcgi?cmd=search&amp;db=gene&amp;term=66235","66235")</f>
        <v>66235</v>
      </c>
      <c r="C1003" s="5">
        <v>-1.1685296388225099</v>
      </c>
      <c r="D1003" s="2">
        <v>2.5720062954839298E-3</v>
      </c>
      <c r="E1003" s="8">
        <v>4.1507015838622E-2</v>
      </c>
    </row>
    <row r="1004" spans="1:5" x14ac:dyDescent="0.25">
      <c r="A1004" s="1" t="s">
        <v>274</v>
      </c>
      <c r="B1004" s="1" t="str">
        <f>HYPERLINK("http://www.ncbi.nlm.nih.gov/entrez/query.fcgi?cmd=search&amp;db=gene&amp;term=67673","67673")</f>
        <v>67673</v>
      </c>
      <c r="C1004" s="5">
        <v>-1.16892282316941</v>
      </c>
      <c r="D1004" s="2">
        <v>3.8135584613052702E-4</v>
      </c>
      <c r="E1004" s="8">
        <v>1.5732673255990901E-2</v>
      </c>
    </row>
    <row r="1005" spans="1:5" x14ac:dyDescent="0.25">
      <c r="A1005" s="1" t="s">
        <v>90</v>
      </c>
      <c r="B1005" s="1" t="str">
        <f>HYPERLINK("http://www.ncbi.nlm.nih.gov/entrez/query.fcgi?cmd=search&amp;db=gene&amp;term=20872","20872")</f>
        <v>20872</v>
      </c>
      <c r="C1005" s="5">
        <v>-1.16933681425389</v>
      </c>
      <c r="D1005" s="2">
        <v>2.3986319177993199E-5</v>
      </c>
      <c r="E1005" s="8">
        <v>2.99038444214735E-3</v>
      </c>
    </row>
    <row r="1006" spans="1:5" x14ac:dyDescent="0.25">
      <c r="A1006" s="1" t="s">
        <v>1138</v>
      </c>
      <c r="B1006" s="1" t="str">
        <f>HYPERLINK("http://www.ncbi.nlm.nih.gov/entrez/query.fcgi?cmd=search&amp;db=gene&amp;term=64011","64011")</f>
        <v>64011</v>
      </c>
      <c r="C1006" s="5">
        <v>-1.16936156389067</v>
      </c>
      <c r="D1006" s="2">
        <v>6.6907617116811497E-3</v>
      </c>
      <c r="E1006" s="8">
        <v>6.6584864473260397E-2</v>
      </c>
    </row>
    <row r="1007" spans="1:5" x14ac:dyDescent="0.25">
      <c r="A1007" s="1" t="s">
        <v>750</v>
      </c>
      <c r="B1007" s="1" t="str">
        <f>HYPERLINK("http://www.ncbi.nlm.nih.gov/entrez/query.fcgi?cmd=search&amp;db=gene&amp;term=17149","17149")</f>
        <v>17149</v>
      </c>
      <c r="C1007" s="5">
        <v>-1.1694199416042499</v>
      </c>
      <c r="D1007" s="2">
        <v>3.04611650436315E-3</v>
      </c>
      <c r="E1007" s="8">
        <v>4.5955074830160397E-2</v>
      </c>
    </row>
    <row r="1008" spans="1:5" x14ac:dyDescent="0.25">
      <c r="A1008" s="1" t="s">
        <v>1099</v>
      </c>
      <c r="B1008" s="1" t="str">
        <f>HYPERLINK("http://www.ncbi.nlm.nih.gov/entrez/query.fcgi?cmd=search&amp;db=gene&amp;term=19718","19718")</f>
        <v>19718</v>
      </c>
      <c r="C1008" s="5">
        <v>-1.1694531614533901</v>
      </c>
      <c r="D1008" s="2">
        <v>6.1981538761028999E-3</v>
      </c>
      <c r="E1008" s="8">
        <v>6.3867489226091007E-2</v>
      </c>
    </row>
    <row r="1009" spans="1:5" x14ac:dyDescent="0.25">
      <c r="A1009" s="1" t="s">
        <v>209</v>
      </c>
      <c r="B1009" s="1" t="str">
        <f>HYPERLINK("http://www.ncbi.nlm.nih.gov/entrez/query.fcgi?cmd=search&amp;db=gene&amp;term=100379145","100379145")</f>
        <v>100379145</v>
      </c>
      <c r="C1009" s="5">
        <v>-1.1694539833481801</v>
      </c>
      <c r="D1009" s="2">
        <v>2.3027887725079999E-4</v>
      </c>
      <c r="E1009" s="8">
        <v>1.22754413870041E-2</v>
      </c>
    </row>
    <row r="1010" spans="1:5" x14ac:dyDescent="0.25">
      <c r="A1010" s="1" t="s">
        <v>925</v>
      </c>
      <c r="B1010" s="1" t="str">
        <f>HYPERLINK("http://www.ncbi.nlm.nih.gov/entrez/query.fcgi?cmd=search&amp;db=gene&amp;term=67224","67224")</f>
        <v>67224</v>
      </c>
      <c r="C1010" s="5">
        <v>-1.16995660305717</v>
      </c>
      <c r="D1010" s="2">
        <v>4.3773376202702599E-3</v>
      </c>
      <c r="E1010" s="8">
        <v>5.3571661868962998E-2</v>
      </c>
    </row>
    <row r="1011" spans="1:5" x14ac:dyDescent="0.25">
      <c r="A1011" s="1" t="s">
        <v>1288</v>
      </c>
      <c r="B1011" s="1" t="str">
        <f>HYPERLINK("http://www.ncbi.nlm.nih.gov/entrez/query.fcgi?cmd=search&amp;db=gene&amp;term=60406","60406")</f>
        <v>60406</v>
      </c>
      <c r="C1011" s="5">
        <v>-1.17061971338695</v>
      </c>
      <c r="D1011" s="2">
        <v>8.6556708723364295E-3</v>
      </c>
      <c r="E1011" s="8">
        <v>7.6122988953878201E-2</v>
      </c>
    </row>
    <row r="1012" spans="1:5" x14ac:dyDescent="0.25">
      <c r="A1012" s="1" t="s">
        <v>391</v>
      </c>
      <c r="B1012" s="1" t="str">
        <f>HYPERLINK("http://www.ncbi.nlm.nih.gov/entrez/query.fcgi?cmd=search&amp;db=gene&amp;term=54198","54198")</f>
        <v>54198</v>
      </c>
      <c r="C1012" s="5">
        <v>-1.1708098278592001</v>
      </c>
      <c r="D1012" s="2">
        <v>7.6862156836865502E-4</v>
      </c>
      <c r="E1012" s="8">
        <v>2.2055016107000398E-2</v>
      </c>
    </row>
    <row r="1013" spans="1:5" x14ac:dyDescent="0.25">
      <c r="A1013" s="1" t="s">
        <v>1101</v>
      </c>
      <c r="B1013" s="1" t="str">
        <f>HYPERLINK("http://www.ncbi.nlm.nih.gov/entrez/query.fcgi?cmd=search&amp;db=gene&amp;term=18971","18971")</f>
        <v>18971</v>
      </c>
      <c r="C1013" s="5">
        <v>-1.1708212424118201</v>
      </c>
      <c r="D1013" s="2">
        <v>6.2276935443419399E-3</v>
      </c>
      <c r="E1013" s="8">
        <v>6.4055515332710894E-2</v>
      </c>
    </row>
    <row r="1014" spans="1:5" x14ac:dyDescent="0.25">
      <c r="A1014" s="1" t="s">
        <v>644</v>
      </c>
      <c r="B1014" s="1" t="str">
        <f>HYPERLINK("http://www.ncbi.nlm.nih.gov/entrez/query.fcgi?cmd=search&amp;db=gene&amp;term=67429","67429")</f>
        <v>67429</v>
      </c>
      <c r="C1014" s="5">
        <v>-1.1709483246363801</v>
      </c>
      <c r="D1014" s="2">
        <v>2.2198933297366001E-3</v>
      </c>
      <c r="E1014" s="8">
        <v>3.8985615638688999E-2</v>
      </c>
    </row>
    <row r="1015" spans="1:5" x14ac:dyDescent="0.25">
      <c r="A1015" s="1" t="s">
        <v>1033</v>
      </c>
      <c r="B1015" s="1" t="str">
        <f>HYPERLINK("http://www.ncbi.nlm.nih.gov/entrez/query.fcgi?cmd=search&amp;db=gene&amp;term=368203","368203")</f>
        <v>368203</v>
      </c>
      <c r="C1015" s="5">
        <v>-1.1709851031849201</v>
      </c>
      <c r="D1015" s="2">
        <v>5.5073015755466902E-3</v>
      </c>
      <c r="E1015" s="8">
        <v>6.0341179459442597E-2</v>
      </c>
    </row>
    <row r="1016" spans="1:5" x14ac:dyDescent="0.25">
      <c r="A1016" s="1" t="s">
        <v>551</v>
      </c>
      <c r="B1016" s="1" t="str">
        <f>HYPERLINK("http://www.ncbi.nlm.nih.gov/entrez/query.fcgi?cmd=search&amp;db=gene&amp;term=268930","268930")</f>
        <v>268930</v>
      </c>
      <c r="C1016" s="5">
        <v>-1.17186938754657</v>
      </c>
      <c r="D1016" s="2">
        <v>1.70949082013516E-3</v>
      </c>
      <c r="E1016" s="8">
        <v>3.5049604244415201E-2</v>
      </c>
    </row>
    <row r="1017" spans="1:5" x14ac:dyDescent="0.25">
      <c r="A1017" s="1" t="s">
        <v>575</v>
      </c>
      <c r="B1017" s="1" t="str">
        <f>HYPERLINK("http://www.ncbi.nlm.nih.gov/entrez/query.fcgi?cmd=search&amp;db=gene&amp;term=17827","17827")</f>
        <v>17827</v>
      </c>
      <c r="C1017" s="5">
        <v>-1.17239776160064</v>
      </c>
      <c r="D1017" s="2">
        <v>1.8273962258663599E-3</v>
      </c>
      <c r="E1017" s="8">
        <v>3.5869641623092197E-2</v>
      </c>
    </row>
    <row r="1018" spans="1:5" x14ac:dyDescent="0.25">
      <c r="A1018" s="1" t="s">
        <v>67</v>
      </c>
      <c r="B1018" s="1" t="str">
        <f>HYPERLINK("http://www.ncbi.nlm.nih.gov/entrez/query.fcgi?cmd=search&amp;db=gene&amp;term=56447","56447")</f>
        <v>56447</v>
      </c>
      <c r="C1018" s="5">
        <v>-1.17265182318229</v>
      </c>
      <c r="D1018" s="2">
        <v>1.0463157523288301E-5</v>
      </c>
      <c r="E1018" s="8">
        <v>1.7342279544200099E-3</v>
      </c>
    </row>
    <row r="1019" spans="1:5" x14ac:dyDescent="0.25">
      <c r="A1019" s="1" t="s">
        <v>1171</v>
      </c>
      <c r="B1019" s="1" t="str">
        <f>HYPERLINK("http://www.ncbi.nlm.nih.gov/entrez/query.fcgi?cmd=search&amp;db=gene&amp;term=242800","242800")</f>
        <v>242800</v>
      </c>
      <c r="C1019" s="5">
        <v>-1.1726582972453801</v>
      </c>
      <c r="D1019" s="2">
        <v>7.0122939603387601E-3</v>
      </c>
      <c r="E1019" s="8">
        <v>6.7783577032809295E-2</v>
      </c>
    </row>
    <row r="1020" spans="1:5" x14ac:dyDescent="0.25">
      <c r="A1020" s="1" t="s">
        <v>885</v>
      </c>
      <c r="B1020" s="1" t="str">
        <f>HYPERLINK("http://www.ncbi.nlm.nih.gov/entrez/query.fcgi?cmd=search&amp;db=gene&amp;term=18972","18972")</f>
        <v>18972</v>
      </c>
      <c r="C1020" s="5">
        <v>-1.17271626444086</v>
      </c>
      <c r="D1020" s="2">
        <v>4.0119100320825697E-3</v>
      </c>
      <c r="E1020" s="8">
        <v>5.1313586946744497E-2</v>
      </c>
    </row>
    <row r="1021" spans="1:5" x14ac:dyDescent="0.25">
      <c r="A1021" s="1" t="s">
        <v>146</v>
      </c>
      <c r="B1021" s="1" t="str">
        <f>HYPERLINK("http://www.ncbi.nlm.nih.gov/entrez/query.fcgi?cmd=search&amp;db=gene&amp;term=14870","14870")</f>
        <v>14870</v>
      </c>
      <c r="C1021" s="5">
        <v>-1.17278985364425</v>
      </c>
      <c r="D1021" s="2">
        <v>1.04992535207238E-4</v>
      </c>
      <c r="E1021" s="8">
        <v>8.0273847227258395E-3</v>
      </c>
    </row>
    <row r="1022" spans="1:5" x14ac:dyDescent="0.25">
      <c r="A1022" s="1" t="s">
        <v>933</v>
      </c>
      <c r="B1022" s="1" t="str">
        <f>HYPERLINK("http://www.ncbi.nlm.nih.gov/entrez/query.fcgi?cmd=search&amp;db=gene&amp;term=74097","74097")</f>
        <v>74097</v>
      </c>
      <c r="C1022" s="5">
        <v>-1.1731459064359799</v>
      </c>
      <c r="D1022" s="2">
        <v>4.4363099612221299E-3</v>
      </c>
      <c r="E1022" s="8">
        <v>5.3828847310727401E-2</v>
      </c>
    </row>
    <row r="1023" spans="1:5" x14ac:dyDescent="0.25">
      <c r="A1023" s="1" t="s">
        <v>1328</v>
      </c>
      <c r="B1023" s="1" t="str">
        <f>HYPERLINK("http://www.ncbi.nlm.nih.gov/entrez/query.fcgi?cmd=search&amp;db=gene&amp;term=74105","74105")</f>
        <v>74105</v>
      </c>
      <c r="C1023" s="5">
        <v>-1.1733092963123899</v>
      </c>
      <c r="D1023" s="2">
        <v>9.2348953286880402E-3</v>
      </c>
      <c r="E1023" s="8">
        <v>7.8774407422773196E-2</v>
      </c>
    </row>
    <row r="1024" spans="1:5" x14ac:dyDescent="0.25">
      <c r="A1024" s="1" t="s">
        <v>654</v>
      </c>
      <c r="B1024" s="1" t="str">
        <f>HYPERLINK("http://www.ncbi.nlm.nih.gov/entrez/query.fcgi?cmd=search&amp;db=gene&amp;term=66292","66292")</f>
        <v>66292</v>
      </c>
      <c r="C1024" s="5">
        <v>-1.1737638535192101</v>
      </c>
      <c r="D1024" s="2">
        <v>2.2807453655624399E-3</v>
      </c>
      <c r="E1024" s="8">
        <v>3.9443711187617102E-2</v>
      </c>
    </row>
    <row r="1025" spans="1:5" x14ac:dyDescent="0.25">
      <c r="A1025" s="1" t="s">
        <v>375</v>
      </c>
      <c r="B1025" s="1" t="str">
        <f>HYPERLINK("http://www.ncbi.nlm.nih.gov/entrez/query.fcgi?cmd=search&amp;db=gene&amp;term=19387","19387")</f>
        <v>19387</v>
      </c>
      <c r="C1025" s="5">
        <v>-1.1744285252211699</v>
      </c>
      <c r="D1025" s="2">
        <v>7.0349570686101303E-4</v>
      </c>
      <c r="E1025" s="8">
        <v>2.1209729549512699E-2</v>
      </c>
    </row>
    <row r="1026" spans="1:5" x14ac:dyDescent="0.25">
      <c r="A1026" s="1" t="s">
        <v>685</v>
      </c>
      <c r="B1026" s="1" t="str">
        <f>HYPERLINK("http://www.ncbi.nlm.nih.gov/entrez/query.fcgi?cmd=search&amp;db=gene&amp;term=15186","15186")</f>
        <v>15186</v>
      </c>
      <c r="C1026" s="5">
        <v>-1.17444547494075</v>
      </c>
      <c r="D1026" s="2">
        <v>2.4857576522356898E-3</v>
      </c>
      <c r="E1026" s="8">
        <v>4.0980821309598701E-2</v>
      </c>
    </row>
    <row r="1027" spans="1:5" x14ac:dyDescent="0.25">
      <c r="A1027" s="1" t="s">
        <v>253</v>
      </c>
      <c r="B1027" s="1" t="str">
        <f>HYPERLINK("http://www.ncbi.nlm.nih.gov/entrez/query.fcgi?cmd=search&amp;db=gene&amp;term=106200","106200")</f>
        <v>106200</v>
      </c>
      <c r="C1027" s="5">
        <v>-1.1744604448286999</v>
      </c>
      <c r="D1027" s="2">
        <v>3.2583721131373999E-4</v>
      </c>
      <c r="E1027" s="8">
        <v>1.45097320591121E-2</v>
      </c>
    </row>
    <row r="1028" spans="1:5" x14ac:dyDescent="0.25">
      <c r="A1028" s="1" t="s">
        <v>768</v>
      </c>
      <c r="B1028" s="1" t="str">
        <f>HYPERLINK("http://www.ncbi.nlm.nih.gov/entrez/query.fcgi?cmd=search&amp;db=gene&amp;term=320007","320007")</f>
        <v>320007</v>
      </c>
      <c r="C1028" s="5">
        <v>-1.1751962057796901</v>
      </c>
      <c r="D1028" s="2">
        <v>3.16522716571566E-3</v>
      </c>
      <c r="E1028" s="8">
        <v>4.6529962500043202E-2</v>
      </c>
    </row>
    <row r="1029" spans="1:5" x14ac:dyDescent="0.25">
      <c r="A1029" s="1" t="s">
        <v>797</v>
      </c>
      <c r="B1029" s="1" t="str">
        <f>HYPERLINK("http://www.ncbi.nlm.nih.gov/entrez/query.fcgi?cmd=search&amp;db=gene&amp;term=67838","67838")</f>
        <v>67838</v>
      </c>
      <c r="C1029" s="5">
        <v>-1.1752337256588901</v>
      </c>
      <c r="D1029" s="2">
        <v>3.31001458925151E-3</v>
      </c>
      <c r="E1029" s="8">
        <v>4.6998926371091501E-2</v>
      </c>
    </row>
    <row r="1030" spans="1:5" x14ac:dyDescent="0.25">
      <c r="A1030" s="1" t="s">
        <v>127</v>
      </c>
      <c r="B1030" s="1" t="str">
        <f>HYPERLINK("http://www.ncbi.nlm.nih.gov/entrez/query.fcgi?cmd=search&amp;db=gene&amp;term=66177","66177")</f>
        <v>66177</v>
      </c>
      <c r="C1030" s="5">
        <v>-1.1758492521819499</v>
      </c>
      <c r="D1030" s="2">
        <v>7.5423501542992697E-5</v>
      </c>
      <c r="E1030" s="8">
        <v>6.6850018155339497E-3</v>
      </c>
    </row>
    <row r="1031" spans="1:5" x14ac:dyDescent="0.25">
      <c r="A1031" s="1" t="s">
        <v>453</v>
      </c>
      <c r="B1031" s="1" t="str">
        <f>HYPERLINK("http://www.ncbi.nlm.nih.gov/entrez/query.fcgi?cmd=search&amp;db=gene&amp;term=14733","14733")</f>
        <v>14733</v>
      </c>
      <c r="C1031" s="5">
        <v>-1.1763688175381799</v>
      </c>
      <c r="D1031" s="2">
        <v>1.08348189106144E-3</v>
      </c>
      <c r="E1031" s="8">
        <v>2.7075133875193301E-2</v>
      </c>
    </row>
    <row r="1032" spans="1:5" x14ac:dyDescent="0.25">
      <c r="A1032" s="1" t="s">
        <v>666</v>
      </c>
      <c r="B1032" s="1" t="str">
        <f>HYPERLINK("http://www.ncbi.nlm.nih.gov/entrez/query.fcgi?cmd=search&amp;db=gene&amp;term=27267","27267")</f>
        <v>27267</v>
      </c>
      <c r="C1032" s="5">
        <v>-1.1763895083982301</v>
      </c>
      <c r="D1032" s="2">
        <v>2.34911156729556E-3</v>
      </c>
      <c r="E1032" s="8">
        <v>3.9796724291508503E-2</v>
      </c>
    </row>
    <row r="1033" spans="1:5" x14ac:dyDescent="0.25">
      <c r="A1033" s="1" t="s">
        <v>1032</v>
      </c>
      <c r="B1033" s="1" t="str">
        <f>HYPERLINK("http://www.ncbi.nlm.nih.gov/entrez/query.fcgi?cmd=search&amp;db=gene&amp;term=69288","69288")</f>
        <v>69288</v>
      </c>
      <c r="C1033" s="5">
        <v>-1.1763951578385601</v>
      </c>
      <c r="D1033" s="2">
        <v>5.5043327658466099E-3</v>
      </c>
      <c r="E1033" s="8">
        <v>6.0341179459442597E-2</v>
      </c>
    </row>
    <row r="1034" spans="1:5" x14ac:dyDescent="0.25">
      <c r="A1034" s="1" t="s">
        <v>181</v>
      </c>
      <c r="B1034" s="1" t="str">
        <f>HYPERLINK("http://www.ncbi.nlm.nih.gov/entrez/query.fcgi?cmd=search&amp;db=gene&amp;term=106957","106957")</f>
        <v>106957</v>
      </c>
      <c r="C1034" s="5">
        <v>-1.1769936688987399</v>
      </c>
      <c r="D1034" s="2">
        <v>1.7195553946280901E-4</v>
      </c>
      <c r="E1034" s="8">
        <v>1.07188845052645E-2</v>
      </c>
    </row>
    <row r="1035" spans="1:5" x14ac:dyDescent="0.25">
      <c r="A1035" s="1" t="s">
        <v>84</v>
      </c>
      <c r="B1035" s="1" t="str">
        <f>HYPERLINK("http://www.ncbi.nlm.nih.gov/entrez/query.fcgi?cmd=search&amp;db=gene&amp;term=94065","94065")</f>
        <v>94065</v>
      </c>
      <c r="C1035" s="5">
        <v>-1.1770188683337499</v>
      </c>
      <c r="D1035" s="2">
        <v>1.85955995015696E-5</v>
      </c>
      <c r="E1035" s="8">
        <v>2.4819673658245602E-3</v>
      </c>
    </row>
    <row r="1036" spans="1:5" x14ac:dyDescent="0.25">
      <c r="A1036" s="1" t="s">
        <v>910</v>
      </c>
      <c r="B1036" s="1" t="str">
        <f>HYPERLINK("http://www.ncbi.nlm.nih.gov/entrez/query.fcgi?cmd=search&amp;db=gene&amp;term=219149","219149")</f>
        <v>219149</v>
      </c>
      <c r="C1036" s="5">
        <v>-1.17711529538769</v>
      </c>
      <c r="D1036" s="2">
        <v>4.2002412123354196E-3</v>
      </c>
      <c r="E1036" s="8">
        <v>5.2212063672448399E-2</v>
      </c>
    </row>
    <row r="1037" spans="1:5" x14ac:dyDescent="0.25">
      <c r="A1037" s="1" t="s">
        <v>125</v>
      </c>
      <c r="B1037" s="1" t="str">
        <f>HYPERLINK("http://www.ncbi.nlm.nih.gov/entrez/query.fcgi?cmd=search&amp;db=gene&amp;term=66050","66050")</f>
        <v>66050</v>
      </c>
      <c r="C1037" s="5">
        <v>-1.1771168662900799</v>
      </c>
      <c r="D1037" s="2">
        <v>7.1308700288152894E-5</v>
      </c>
      <c r="E1037" s="8">
        <v>6.4206172937763704E-3</v>
      </c>
    </row>
    <row r="1038" spans="1:5" x14ac:dyDescent="0.25">
      <c r="A1038" s="1" t="s">
        <v>748</v>
      </c>
      <c r="B1038" s="1" t="str">
        <f>HYPERLINK("http://www.ncbi.nlm.nih.gov/entrez/query.fcgi?cmd=search&amp;db=gene&amp;term=67187","67187")</f>
        <v>67187</v>
      </c>
      <c r="C1038" s="5">
        <v>-1.17734401743622</v>
      </c>
      <c r="D1038" s="2">
        <v>2.99797662024748E-3</v>
      </c>
      <c r="E1038" s="8">
        <v>4.5349425199092498E-2</v>
      </c>
    </row>
    <row r="1039" spans="1:5" x14ac:dyDescent="0.25">
      <c r="A1039" s="1" t="s">
        <v>867</v>
      </c>
      <c r="B1039" s="1" t="str">
        <f>HYPERLINK("http://www.ncbi.nlm.nih.gov/entrez/query.fcgi?cmd=search&amp;db=gene&amp;term=23917","23917")</f>
        <v>23917</v>
      </c>
      <c r="C1039" s="5">
        <v>-1.17747268318386</v>
      </c>
      <c r="D1039" s="2">
        <v>3.8571776269098498E-3</v>
      </c>
      <c r="E1039" s="8">
        <v>5.0356399584606103E-2</v>
      </c>
    </row>
    <row r="1040" spans="1:5" x14ac:dyDescent="0.25">
      <c r="A1040" s="1" t="s">
        <v>1051</v>
      </c>
      <c r="B1040" s="1" t="str">
        <f>HYPERLINK("http://www.ncbi.nlm.nih.gov/entrez/query.fcgi?cmd=search&amp;db=gene&amp;term=15510","15510")</f>
        <v>15510</v>
      </c>
      <c r="C1040" s="5">
        <v>-1.1776683720045</v>
      </c>
      <c r="D1040" s="2">
        <v>5.7869763489897296E-3</v>
      </c>
      <c r="E1040" s="8">
        <v>6.2348806535258802E-2</v>
      </c>
    </row>
    <row r="1041" spans="1:5" x14ac:dyDescent="0.25">
      <c r="A1041" s="1" t="s">
        <v>769</v>
      </c>
      <c r="B1041" s="1" t="str">
        <f>HYPERLINK("http://www.ncbi.nlm.nih.gov/entrez/query.fcgi?cmd=search&amp;db=gene&amp;term=319832","319832")</f>
        <v>319832</v>
      </c>
      <c r="C1041" s="5">
        <v>-1.17783220278791</v>
      </c>
      <c r="D1041" s="2">
        <v>3.1688554643043401E-3</v>
      </c>
      <c r="E1041" s="8">
        <v>4.6529962500043202E-2</v>
      </c>
    </row>
    <row r="1042" spans="1:5" x14ac:dyDescent="0.25">
      <c r="A1042" s="1" t="s">
        <v>1234</v>
      </c>
      <c r="B1042" s="1" t="str">
        <f>HYPERLINK("http://www.ncbi.nlm.nih.gov/entrez/query.fcgi?cmd=search&amp;db=gene&amp;term=100040268","100040268")</f>
        <v>100040268</v>
      </c>
      <c r="C1042" s="5">
        <v>-1.17799194436671</v>
      </c>
      <c r="D1042" s="2">
        <v>7.8580857722454506E-3</v>
      </c>
      <c r="E1042" s="8">
        <v>7.2084339118374197E-2</v>
      </c>
    </row>
    <row r="1043" spans="1:5" x14ac:dyDescent="0.25">
      <c r="A1043" s="1" t="s">
        <v>252</v>
      </c>
      <c r="B1043" s="1" t="str">
        <f>HYPERLINK("http://www.ncbi.nlm.nih.gov/entrez/query.fcgi?cmd=search&amp;db=gene&amp;term=11958","11958")</f>
        <v>11958</v>
      </c>
      <c r="C1043" s="5">
        <v>-1.178208684848</v>
      </c>
      <c r="D1043" s="2">
        <v>3.24017729798953E-4</v>
      </c>
      <c r="E1043" s="8">
        <v>1.45097320591121E-2</v>
      </c>
    </row>
    <row r="1044" spans="1:5" x14ac:dyDescent="0.25">
      <c r="A1044" s="1" t="s">
        <v>573</v>
      </c>
      <c r="B1044" s="1" t="str">
        <f>HYPERLINK("http://www.ncbi.nlm.nih.gov/entrez/query.fcgi?cmd=search&amp;db=gene&amp;term=50918","50918")</f>
        <v>50918</v>
      </c>
      <c r="C1044" s="5">
        <v>-1.17841577588167</v>
      </c>
      <c r="D1044" s="2">
        <v>1.81725343051209E-3</v>
      </c>
      <c r="E1044" s="8">
        <v>3.58552257451209E-2</v>
      </c>
    </row>
    <row r="1045" spans="1:5" x14ac:dyDescent="0.25">
      <c r="A1045" s="1" t="s">
        <v>1207</v>
      </c>
      <c r="B1045" s="1" t="str">
        <f>HYPERLINK("http://www.ncbi.nlm.nih.gov/entrez/query.fcgi?cmd=search&amp;db=gene&amp;term=66973","66973")</f>
        <v>66973</v>
      </c>
      <c r="C1045" s="5">
        <v>-1.1785211273953999</v>
      </c>
      <c r="D1045" s="2">
        <v>7.5095517936500898E-3</v>
      </c>
      <c r="E1045" s="8">
        <v>7.0406013462162298E-2</v>
      </c>
    </row>
    <row r="1046" spans="1:5" x14ac:dyDescent="0.25">
      <c r="A1046" s="1" t="s">
        <v>866</v>
      </c>
      <c r="B1046" s="1" t="str">
        <f>HYPERLINK("http://www.ncbi.nlm.nih.gov/entrez/query.fcgi?cmd=search&amp;db=gene&amp;term=56455","56455")</f>
        <v>56455</v>
      </c>
      <c r="C1046" s="5">
        <v>-1.17867143534347</v>
      </c>
      <c r="D1046" s="2">
        <v>3.8483164343299202E-3</v>
      </c>
      <c r="E1046" s="8">
        <v>5.02985955505122E-2</v>
      </c>
    </row>
    <row r="1047" spans="1:5" x14ac:dyDescent="0.25">
      <c r="A1047" s="1" t="s">
        <v>968</v>
      </c>
      <c r="B1047" s="1" t="str">
        <f>HYPERLINK("http://www.ncbi.nlm.nih.gov/entrez/query.fcgi?cmd=search&amp;db=gene&amp;term=68549","68549")</f>
        <v>68549</v>
      </c>
      <c r="C1047" s="5">
        <v>-1.1792351705250299</v>
      </c>
      <c r="D1047" s="2">
        <v>4.7766563385476203E-3</v>
      </c>
      <c r="E1047" s="8">
        <v>5.57858393463024E-2</v>
      </c>
    </row>
    <row r="1048" spans="1:5" x14ac:dyDescent="0.25">
      <c r="A1048" s="1" t="s">
        <v>223</v>
      </c>
      <c r="B1048" s="1" t="str">
        <f>HYPERLINK("http://www.ncbi.nlm.nih.gov/entrez/query.fcgi?cmd=search&amp;db=gene&amp;term=67767","67767")</f>
        <v>67767</v>
      </c>
      <c r="C1048" s="5">
        <v>-1.1793228691120701</v>
      </c>
      <c r="D1048" s="2">
        <v>2.5883103126478297E-4</v>
      </c>
      <c r="E1048" s="8">
        <v>1.3109107741326601E-2</v>
      </c>
    </row>
    <row r="1049" spans="1:5" x14ac:dyDescent="0.25">
      <c r="A1049" s="1" t="s">
        <v>33</v>
      </c>
      <c r="B1049" s="1" t="str">
        <f>HYPERLINK("http://www.ncbi.nlm.nih.gov/entrez/query.fcgi?cmd=search&amp;db=gene&amp;term=76497","76497")</f>
        <v>76497</v>
      </c>
      <c r="C1049" s="5">
        <v>-1.1793880298649</v>
      </c>
      <c r="D1049" s="2">
        <v>2.2349602990523499E-6</v>
      </c>
      <c r="E1049" s="8">
        <v>7.0979022625641298E-4</v>
      </c>
    </row>
    <row r="1050" spans="1:5" x14ac:dyDescent="0.25">
      <c r="A1050" s="1" t="s">
        <v>475</v>
      </c>
      <c r="B1050" s="1" t="str">
        <f>HYPERLINK("http://www.ncbi.nlm.nih.gov/entrez/query.fcgi?cmd=search&amp;db=gene&amp;term=66448","66448")</f>
        <v>66448</v>
      </c>
      <c r="C1050" s="5">
        <v>-1.1794410575111001</v>
      </c>
      <c r="D1050" s="2">
        <v>1.22810257276651E-3</v>
      </c>
      <c r="E1050" s="8">
        <v>2.9155307735913401E-2</v>
      </c>
    </row>
    <row r="1051" spans="1:5" x14ac:dyDescent="0.25">
      <c r="A1051" s="1" t="s">
        <v>237</v>
      </c>
      <c r="B1051" s="1" t="str">
        <f>HYPERLINK("http://www.ncbi.nlm.nih.gov/entrez/query.fcgi?cmd=search&amp;db=gene&amp;term=268390","268390")</f>
        <v>268390</v>
      </c>
      <c r="C1051" s="5">
        <v>-1.17950630401386</v>
      </c>
      <c r="D1051" s="2">
        <v>2.90929005898999E-4</v>
      </c>
      <c r="E1051" s="8">
        <v>1.38221737585341E-2</v>
      </c>
    </row>
    <row r="1052" spans="1:5" x14ac:dyDescent="0.25">
      <c r="A1052" s="1" t="s">
        <v>459</v>
      </c>
      <c r="B1052" s="1" t="str">
        <f>HYPERLINK("http://www.ncbi.nlm.nih.gov/entrez/query.fcgi?cmd=search&amp;db=gene&amp;term=66419","66419")</f>
        <v>66419</v>
      </c>
      <c r="C1052" s="5">
        <v>-1.1796054281233701</v>
      </c>
      <c r="D1052" s="2">
        <v>1.11878274083788E-3</v>
      </c>
      <c r="E1052" s="8">
        <v>2.7519878126020299E-2</v>
      </c>
    </row>
    <row r="1053" spans="1:5" x14ac:dyDescent="0.25">
      <c r="A1053" s="1" t="s">
        <v>1046</v>
      </c>
      <c r="B1053" s="1" t="str">
        <f>HYPERLINK("http://www.ncbi.nlm.nih.gov/entrez/query.fcgi?cmd=search&amp;db=gene&amp;term=22355","22355")</f>
        <v>22355</v>
      </c>
      <c r="C1053" s="5">
        <v>-1.18002824149618</v>
      </c>
      <c r="D1053" s="2">
        <v>5.6366879552771599E-3</v>
      </c>
      <c r="E1053" s="8">
        <v>6.1019341836536997E-2</v>
      </c>
    </row>
    <row r="1054" spans="1:5" x14ac:dyDescent="0.25">
      <c r="A1054" s="1" t="s">
        <v>239</v>
      </c>
      <c r="B1054" s="1" t="str">
        <f>HYPERLINK("http://www.ncbi.nlm.nih.gov/entrez/query.fcgi?cmd=search&amp;db=gene&amp;term=56459","56459")</f>
        <v>56459</v>
      </c>
      <c r="C1054" s="5">
        <v>-1.1803145914236599</v>
      </c>
      <c r="D1054" s="2">
        <v>2.9243963704317399E-4</v>
      </c>
      <c r="E1054" s="8">
        <v>1.38238751552585E-2</v>
      </c>
    </row>
    <row r="1055" spans="1:5" x14ac:dyDescent="0.25">
      <c r="A1055" s="1" t="s">
        <v>1353</v>
      </c>
      <c r="B1055" s="1" t="str">
        <f>HYPERLINK("http://www.ncbi.nlm.nih.gov/entrez/query.fcgi?cmd=search&amp;db=gene&amp;term=214763","214763")</f>
        <v>214763</v>
      </c>
      <c r="C1055" s="5">
        <v>-1.1803772748755501</v>
      </c>
      <c r="D1055" s="2">
        <v>9.7795357475594109E-3</v>
      </c>
      <c r="E1055" s="8">
        <v>8.1881115727200193E-2</v>
      </c>
    </row>
    <row r="1056" spans="1:5" x14ac:dyDescent="0.25">
      <c r="A1056" s="1" t="s">
        <v>651</v>
      </c>
      <c r="B1056" s="1" t="str">
        <f>HYPERLINK("http://www.ncbi.nlm.nih.gov/entrez/query.fcgi?cmd=search&amp;db=gene&amp;term=98238","98238")</f>
        <v>98238</v>
      </c>
      <c r="C1056" s="5">
        <v>-1.18059931848872</v>
      </c>
      <c r="D1056" s="2">
        <v>2.2577307575104601E-3</v>
      </c>
      <c r="E1056" s="8">
        <v>3.9199265237E-2</v>
      </c>
    </row>
    <row r="1057" spans="1:5" x14ac:dyDescent="0.25">
      <c r="A1057" s="1" t="s">
        <v>141</v>
      </c>
      <c r="B1057" s="1" t="str">
        <f>HYPERLINK("http://www.ncbi.nlm.nih.gov/entrez/query.fcgi?cmd=search&amp;db=gene&amp;term=20587","20587")</f>
        <v>20587</v>
      </c>
      <c r="C1057" s="5">
        <v>-1.18071675757051</v>
      </c>
      <c r="D1057" s="2">
        <v>9.5765178050655195E-5</v>
      </c>
      <c r="E1057" s="8">
        <v>7.6511036350609797E-3</v>
      </c>
    </row>
    <row r="1058" spans="1:5" x14ac:dyDescent="0.25">
      <c r="A1058" s="1" t="s">
        <v>816</v>
      </c>
      <c r="B1058" s="1" t="str">
        <f>HYPERLINK("http://www.ncbi.nlm.nih.gov/entrez/query.fcgi?cmd=search&amp;db=gene&amp;term=75586","75586")</f>
        <v>75586</v>
      </c>
      <c r="C1058" s="5">
        <v>-1.1808948090231699</v>
      </c>
      <c r="D1058" s="2">
        <v>3.4507002547594602E-3</v>
      </c>
      <c r="E1058" s="8">
        <v>4.7776310216805298E-2</v>
      </c>
    </row>
    <row r="1059" spans="1:5" x14ac:dyDescent="0.25">
      <c r="A1059" s="1" t="s">
        <v>686</v>
      </c>
      <c r="B1059" s="1" t="str">
        <f>HYPERLINK("http://www.ncbi.nlm.nih.gov/entrez/query.fcgi?cmd=search&amp;db=gene&amp;term=76478","76478")</f>
        <v>76478</v>
      </c>
      <c r="C1059" s="5">
        <v>-1.1809042521122299</v>
      </c>
      <c r="D1059" s="2">
        <v>2.4860704978701999E-3</v>
      </c>
      <c r="E1059" s="8">
        <v>4.0980821309598701E-2</v>
      </c>
    </row>
    <row r="1060" spans="1:5" x14ac:dyDescent="0.25">
      <c r="A1060" s="1" t="s">
        <v>729</v>
      </c>
      <c r="B1060" s="1" t="str">
        <f>HYPERLINK("http://www.ncbi.nlm.nih.gov/entrez/query.fcgi?cmd=search&amp;db=gene&amp;term=29867","29867")</f>
        <v>29867</v>
      </c>
      <c r="C1060" s="5">
        <v>-1.18090617211639</v>
      </c>
      <c r="D1060" s="2">
        <v>2.8344597594955898E-3</v>
      </c>
      <c r="E1060" s="8">
        <v>4.3924494974966498E-2</v>
      </c>
    </row>
    <row r="1061" spans="1:5" x14ac:dyDescent="0.25">
      <c r="A1061" s="1" t="s">
        <v>362</v>
      </c>
      <c r="B1061" s="1" t="str">
        <f>HYPERLINK("http://www.ncbi.nlm.nih.gov/entrez/query.fcgi?cmd=search&amp;db=gene&amp;term=67840","67840")</f>
        <v>67840</v>
      </c>
      <c r="C1061" s="5">
        <v>-1.18091176753899</v>
      </c>
      <c r="D1061" s="2">
        <v>6.5355874468053798E-4</v>
      </c>
      <c r="E1061" s="8">
        <v>2.0396974946003999E-2</v>
      </c>
    </row>
    <row r="1062" spans="1:5" x14ac:dyDescent="0.25">
      <c r="A1062" s="1" t="s">
        <v>600</v>
      </c>
      <c r="B1062" s="1" t="str">
        <f>HYPERLINK("http://www.ncbi.nlm.nih.gov/entrez/query.fcgi?cmd=search&amp;db=gene&amp;term=381070","381070")</f>
        <v>381070</v>
      </c>
      <c r="C1062" s="5">
        <v>-1.18154118428539</v>
      </c>
      <c r="D1062" s="2">
        <v>1.9780193923966101E-3</v>
      </c>
      <c r="E1062" s="8">
        <v>3.72768204911424E-2</v>
      </c>
    </row>
    <row r="1063" spans="1:5" x14ac:dyDescent="0.25">
      <c r="A1063" s="1" t="s">
        <v>832</v>
      </c>
      <c r="B1063" s="1" t="str">
        <f>HYPERLINK("http://www.ncbi.nlm.nih.gov/entrez/query.fcgi?cmd=search&amp;db=gene&amp;term=235435","235435")</f>
        <v>235435</v>
      </c>
      <c r="C1063" s="5">
        <v>-1.1823017597190499</v>
      </c>
      <c r="D1063" s="2">
        <v>3.5725856416259898E-3</v>
      </c>
      <c r="E1063" s="8">
        <v>4.8598336779576798E-2</v>
      </c>
    </row>
    <row r="1064" spans="1:5" x14ac:dyDescent="0.25">
      <c r="A1064" s="1" t="s">
        <v>1268</v>
      </c>
      <c r="B1064" s="1" t="str">
        <f>HYPERLINK("http://www.ncbi.nlm.nih.gov/entrez/query.fcgi?cmd=search&amp;db=gene&amp;term=21987","21987")</f>
        <v>21987</v>
      </c>
      <c r="C1064" s="5">
        <v>-1.1823691956170099</v>
      </c>
      <c r="D1064" s="2">
        <v>8.3674871825420993E-3</v>
      </c>
      <c r="E1064" s="8">
        <v>7.4718761012457502E-2</v>
      </c>
    </row>
    <row r="1065" spans="1:5" x14ac:dyDescent="0.25">
      <c r="A1065" s="1" t="s">
        <v>1206</v>
      </c>
      <c r="B1065" s="1" t="str">
        <f>HYPERLINK("http://www.ncbi.nlm.nih.gov/entrez/query.fcgi?cmd=search&amp;db=gene&amp;term=234825","234825")</f>
        <v>234825</v>
      </c>
      <c r="C1065" s="5">
        <v>-1.18255705296054</v>
      </c>
      <c r="D1065" s="2">
        <v>7.4850673028867797E-3</v>
      </c>
      <c r="E1065" s="8">
        <v>7.0296480818098403E-2</v>
      </c>
    </row>
    <row r="1066" spans="1:5" x14ac:dyDescent="0.25">
      <c r="A1066" s="1" t="s">
        <v>717</v>
      </c>
      <c r="B1066" s="1" t="str">
        <f>HYPERLINK("http://www.ncbi.nlm.nih.gov/entrez/query.fcgi?cmd=search&amp;db=gene&amp;term=71853","71853")</f>
        <v>71853</v>
      </c>
      <c r="C1066" s="5">
        <v>-1.1825820279458601</v>
      </c>
      <c r="D1066" s="2">
        <v>2.7149437607239001E-3</v>
      </c>
      <c r="E1066" s="8">
        <v>4.2838746632502901E-2</v>
      </c>
    </row>
    <row r="1067" spans="1:5" x14ac:dyDescent="0.25">
      <c r="A1067" s="1" t="s">
        <v>606</v>
      </c>
      <c r="B1067" s="1" t="str">
        <f>HYPERLINK("http://www.ncbi.nlm.nih.gov/entrez/query.fcgi?cmd=search&amp;db=gene&amp;term=68975","68975")</f>
        <v>68975</v>
      </c>
      <c r="C1067" s="5">
        <v>-1.1827111694908601</v>
      </c>
      <c r="D1067" s="2">
        <v>2.0065017932888699E-3</v>
      </c>
      <c r="E1067" s="8">
        <v>3.7409792905483102E-2</v>
      </c>
    </row>
    <row r="1068" spans="1:5" x14ac:dyDescent="0.25">
      <c r="A1068" s="1" t="s">
        <v>752</v>
      </c>
      <c r="B1068" s="1" t="str">
        <f>HYPERLINK("http://www.ncbi.nlm.nih.gov/entrez/query.fcgi?cmd=search&amp;db=gene&amp;term=102216272","102216272")</f>
        <v>102216272</v>
      </c>
      <c r="C1068" s="5">
        <v>-1.1828293485485399</v>
      </c>
      <c r="D1068" s="2">
        <v>3.0647588486618599E-3</v>
      </c>
      <c r="E1068" s="8">
        <v>4.6082084804219998E-2</v>
      </c>
    </row>
    <row r="1069" spans="1:5" x14ac:dyDescent="0.25">
      <c r="A1069" s="1" t="s">
        <v>1007</v>
      </c>
      <c r="B1069" s="1" t="str">
        <f>HYPERLINK("http://www.ncbi.nlm.nih.gov/entrez/query.fcgi?cmd=search&amp;db=gene&amp;term=12777","12777")</f>
        <v>12777</v>
      </c>
      <c r="C1069" s="5">
        <v>-1.1828294502247101</v>
      </c>
      <c r="D1069" s="2">
        <v>5.2040806278754702E-3</v>
      </c>
      <c r="E1069" s="8">
        <v>5.8513713212631699E-2</v>
      </c>
    </row>
    <row r="1070" spans="1:5" x14ac:dyDescent="0.25">
      <c r="A1070" s="1" t="s">
        <v>582</v>
      </c>
      <c r="B1070" s="1" t="str">
        <f>HYPERLINK("http://www.ncbi.nlm.nih.gov/entrez/query.fcgi?cmd=search&amp;db=gene&amp;term=70127","70127")</f>
        <v>70127</v>
      </c>
      <c r="C1070" s="5">
        <v>-1.1832806179256401</v>
      </c>
      <c r="D1070" s="2">
        <v>1.8689059146312899E-3</v>
      </c>
      <c r="E1070" s="8">
        <v>3.6295611041598098E-2</v>
      </c>
    </row>
    <row r="1071" spans="1:5" x14ac:dyDescent="0.25">
      <c r="A1071" s="1" t="s">
        <v>792</v>
      </c>
      <c r="B1071" s="1" t="str">
        <f>HYPERLINK("http://www.ncbi.nlm.nih.gov/entrez/query.fcgi?cmd=search&amp;db=gene&amp;term=18452","18452")</f>
        <v>18452</v>
      </c>
      <c r="C1071" s="5">
        <v>-1.18411281794867</v>
      </c>
      <c r="D1071" s="2">
        <v>3.3006047013555101E-3</v>
      </c>
      <c r="E1071" s="8">
        <v>4.6998926371091501E-2</v>
      </c>
    </row>
    <row r="1072" spans="1:5" x14ac:dyDescent="0.25">
      <c r="A1072" s="1" t="s">
        <v>1213</v>
      </c>
      <c r="B1072" s="1" t="str">
        <f>HYPERLINK("http://www.ncbi.nlm.nih.gov/entrez/query.fcgi?cmd=search&amp;db=gene&amp;term=14166","14166")</f>
        <v>14166</v>
      </c>
      <c r="C1072" s="5">
        <v>-1.18421744514285</v>
      </c>
      <c r="D1072" s="2">
        <v>7.5453644787484304E-3</v>
      </c>
      <c r="E1072" s="8">
        <v>7.0406013462162298E-2</v>
      </c>
    </row>
    <row r="1073" spans="1:5" x14ac:dyDescent="0.25">
      <c r="A1073" s="1" t="s">
        <v>267</v>
      </c>
      <c r="B1073" s="1" t="str">
        <f>HYPERLINK("http://www.ncbi.nlm.nih.gov/entrez/query.fcgi?cmd=search&amp;db=gene&amp;term=78653","78653")</f>
        <v>78653</v>
      </c>
      <c r="C1073" s="5">
        <v>-1.18442051801005</v>
      </c>
      <c r="D1073" s="2">
        <v>3.6280574845992702E-4</v>
      </c>
      <c r="E1073" s="8">
        <v>1.5358336335601399E-2</v>
      </c>
    </row>
    <row r="1074" spans="1:5" x14ac:dyDescent="0.25">
      <c r="A1074" s="1" t="s">
        <v>562</v>
      </c>
      <c r="B1074" s="1" t="str">
        <f>HYPERLINK("http://www.ncbi.nlm.nih.gov/entrez/query.fcgi?cmd=search&amp;db=gene&amp;term=66917","66917")</f>
        <v>66917</v>
      </c>
      <c r="C1074" s="5">
        <v>-1.1845486743196401</v>
      </c>
      <c r="D1074" s="2">
        <v>1.7673118095786801E-3</v>
      </c>
      <c r="E1074" s="8">
        <v>3.5544673109434398E-2</v>
      </c>
    </row>
    <row r="1075" spans="1:5" x14ac:dyDescent="0.25">
      <c r="A1075" s="1" t="s">
        <v>242</v>
      </c>
      <c r="B1075" s="1" t="str">
        <f>HYPERLINK("http://www.ncbi.nlm.nih.gov/entrez/query.fcgi?cmd=search&amp;db=gene&amp;term=14425","14425")</f>
        <v>14425</v>
      </c>
      <c r="C1075" s="5">
        <v>-1.18533719924348</v>
      </c>
      <c r="D1075" s="2">
        <v>3.0260714567997799E-4</v>
      </c>
      <c r="E1075" s="8">
        <v>1.41279033112149E-2</v>
      </c>
    </row>
    <row r="1076" spans="1:5" x14ac:dyDescent="0.25">
      <c r="A1076" s="1" t="s">
        <v>652</v>
      </c>
      <c r="B1076" s="1" t="str">
        <f>HYPERLINK("http://www.ncbi.nlm.nih.gov/entrez/query.fcgi?cmd=search&amp;db=gene&amp;term=21349","21349")</f>
        <v>21349</v>
      </c>
      <c r="C1076" s="5">
        <v>-1.18561240287044</v>
      </c>
      <c r="D1076" s="2">
        <v>2.2597004202469201E-3</v>
      </c>
      <c r="E1076" s="8">
        <v>3.9199265237E-2</v>
      </c>
    </row>
    <row r="1077" spans="1:5" x14ac:dyDescent="0.25">
      <c r="A1077" s="1" t="s">
        <v>1317</v>
      </c>
      <c r="B1077" s="1" t="str">
        <f>HYPERLINK("http://www.ncbi.nlm.nih.gov/entrez/query.fcgi?cmd=search&amp;db=gene&amp;term=140474","140474")</f>
        <v>140474</v>
      </c>
      <c r="C1077" s="5">
        <v>-1.18602151470299</v>
      </c>
      <c r="D1077" s="2">
        <v>9.0657712043209493E-3</v>
      </c>
      <c r="E1077" s="8">
        <v>7.7976684851700104E-2</v>
      </c>
    </row>
    <row r="1078" spans="1:5" x14ac:dyDescent="0.25">
      <c r="A1078" s="1" t="s">
        <v>213</v>
      </c>
      <c r="B1078" s="1" t="str">
        <f>HYPERLINK("http://www.ncbi.nlm.nih.gov/entrez/query.fcgi?cmd=search&amp;db=gene&amp;term=68644","68644")</f>
        <v>68644</v>
      </c>
      <c r="C1078" s="5">
        <v>-1.1861371109677401</v>
      </c>
      <c r="D1078" s="2">
        <v>2.31550691242699E-4</v>
      </c>
      <c r="E1078" s="8">
        <v>1.22754413870041E-2</v>
      </c>
    </row>
    <row r="1079" spans="1:5" x14ac:dyDescent="0.25">
      <c r="A1079" s="1" t="s">
        <v>1155</v>
      </c>
      <c r="B1079" s="1" t="str">
        <f>HYPERLINK("http://www.ncbi.nlm.nih.gov/entrez/query.fcgi?cmd=search&amp;db=gene&amp;term=110074","110074")</f>
        <v>110074</v>
      </c>
      <c r="C1079" s="5">
        <v>-1.1874473981695699</v>
      </c>
      <c r="D1079" s="2">
        <v>6.8620956944323002E-3</v>
      </c>
      <c r="E1079" s="8">
        <v>6.7232663197182393E-2</v>
      </c>
    </row>
    <row r="1080" spans="1:5" x14ac:dyDescent="0.25">
      <c r="A1080" s="1" t="s">
        <v>577</v>
      </c>
      <c r="B1080" s="1" t="str">
        <f>HYPERLINK("http://www.ncbi.nlm.nih.gov/entrez/query.fcgi?cmd=search&amp;db=gene&amp;term=246104","246104")</f>
        <v>246104</v>
      </c>
      <c r="C1080" s="5">
        <v>-1.18762482885805</v>
      </c>
      <c r="D1080" s="2">
        <v>1.83122843843209E-3</v>
      </c>
      <c r="E1080" s="8">
        <v>3.5869641623092197E-2</v>
      </c>
    </row>
    <row r="1081" spans="1:5" x14ac:dyDescent="0.25">
      <c r="A1081" s="1" t="s">
        <v>1200</v>
      </c>
      <c r="B1081" s="1" t="str">
        <f>HYPERLINK("http://www.ncbi.nlm.nih.gov/entrez/query.fcgi?cmd=search&amp;db=gene&amp;term=73453","73453")</f>
        <v>73453</v>
      </c>
      <c r="C1081" s="5">
        <v>-1.18839760483695</v>
      </c>
      <c r="D1081" s="2">
        <v>7.3920082473961602E-3</v>
      </c>
      <c r="E1081" s="8">
        <v>6.9769045835540902E-2</v>
      </c>
    </row>
    <row r="1082" spans="1:5" x14ac:dyDescent="0.25">
      <c r="A1082" s="1" t="s">
        <v>283</v>
      </c>
      <c r="B1082" s="1" t="str">
        <f>HYPERLINK("http://www.ncbi.nlm.nih.gov/entrez/query.fcgi?cmd=search&amp;db=gene&amp;term=13202","13202")</f>
        <v>13202</v>
      </c>
      <c r="C1082" s="5">
        <v>-1.1886537831023101</v>
      </c>
      <c r="D1082" s="2">
        <v>3.95847227777191E-4</v>
      </c>
      <c r="E1082" s="8">
        <v>1.5812992911540601E-2</v>
      </c>
    </row>
    <row r="1083" spans="1:5" x14ac:dyDescent="0.25">
      <c r="A1083" s="1" t="s">
        <v>617</v>
      </c>
      <c r="B1083" s="1" t="str">
        <f>HYPERLINK("http://www.ncbi.nlm.nih.gov/entrez/query.fcgi?cmd=search&amp;db=gene&amp;term=69573","69573")</f>
        <v>69573</v>
      </c>
      <c r="C1083" s="5">
        <v>-1.18889565455137</v>
      </c>
      <c r="D1083" s="2">
        <v>2.0452542247411101E-3</v>
      </c>
      <c r="E1083" s="8">
        <v>3.74853403070372E-2</v>
      </c>
    </row>
    <row r="1084" spans="1:5" x14ac:dyDescent="0.25">
      <c r="A1084" s="1" t="s">
        <v>355</v>
      </c>
      <c r="B1084" s="1" t="str">
        <f>HYPERLINK("http://www.ncbi.nlm.nih.gov/entrez/query.fcgi?cmd=search&amp;db=gene&amp;term=110172","110172")</f>
        <v>110172</v>
      </c>
      <c r="C1084" s="5">
        <v>-1.18927016006269</v>
      </c>
      <c r="D1084" s="2">
        <v>6.3267781291975701E-4</v>
      </c>
      <c r="E1084" s="8">
        <v>2.0162176636261901E-2</v>
      </c>
    </row>
    <row r="1085" spans="1:5" x14ac:dyDescent="0.25">
      <c r="A1085" s="1" t="s">
        <v>1003</v>
      </c>
      <c r="B1085" s="1" t="str">
        <f>HYPERLINK("http://www.ncbi.nlm.nih.gov/entrez/query.fcgi?cmd=search&amp;db=gene&amp;term=235086","235086")</f>
        <v>235086</v>
      </c>
      <c r="C1085" s="5">
        <v>-1.18994163244263</v>
      </c>
      <c r="D1085" s="2">
        <v>5.16775759234522E-3</v>
      </c>
      <c r="E1085" s="8">
        <v>5.8273937854364397E-2</v>
      </c>
    </row>
    <row r="1086" spans="1:5" x14ac:dyDescent="0.25">
      <c r="A1086" s="1" t="s">
        <v>108</v>
      </c>
      <c r="B1086" s="1" t="str">
        <f>HYPERLINK("http://www.ncbi.nlm.nih.gov/entrez/query.fcgi?cmd=search&amp;db=gene&amp;term=70118","70118")</f>
        <v>70118</v>
      </c>
      <c r="C1086" s="5">
        <v>-1.19033177476607</v>
      </c>
      <c r="D1086" s="2">
        <v>4.4929569141594099E-5</v>
      </c>
      <c r="E1086" s="8">
        <v>4.6763882910807004E-3</v>
      </c>
    </row>
    <row r="1087" spans="1:5" x14ac:dyDescent="0.25">
      <c r="A1087" s="1" t="s">
        <v>81</v>
      </c>
      <c r="B1087" s="1" t="str">
        <f>HYPERLINK("http://www.ncbi.nlm.nih.gov/entrez/query.fcgi?cmd=search&amp;db=gene&amp;term=17991","17991")</f>
        <v>17991</v>
      </c>
      <c r="C1087" s="5">
        <v>-1.1925596692270299</v>
      </c>
      <c r="D1087" s="2">
        <v>1.67863755906605E-5</v>
      </c>
      <c r="E1087" s="8">
        <v>2.3224581250756099E-3</v>
      </c>
    </row>
    <row r="1088" spans="1:5" x14ac:dyDescent="0.25">
      <c r="A1088" s="1" t="s">
        <v>927</v>
      </c>
      <c r="B1088" s="1" t="str">
        <f>HYPERLINK("http://www.ncbi.nlm.nih.gov/entrez/query.fcgi?cmd=search&amp;db=gene&amp;term=58206","58206")</f>
        <v>58206</v>
      </c>
      <c r="C1088" s="5">
        <v>-1.19267230501955</v>
      </c>
      <c r="D1088" s="2">
        <v>4.3881034809025703E-3</v>
      </c>
      <c r="E1088" s="8">
        <v>5.3587803367168403E-2</v>
      </c>
    </row>
    <row r="1089" spans="1:5" x14ac:dyDescent="0.25">
      <c r="A1089" s="1" t="s">
        <v>1164</v>
      </c>
      <c r="B1089" s="1" t="str">
        <f>HYPERLINK("http://www.ncbi.nlm.nih.gov/entrez/query.fcgi?cmd=search&amp;db=gene&amp;term=100503759","100503759")</f>
        <v>100503759</v>
      </c>
      <c r="C1089" s="5">
        <v>-1.1927916489999799</v>
      </c>
      <c r="D1089" s="2">
        <v>6.93271296833142E-3</v>
      </c>
      <c r="E1089" s="8">
        <v>6.7454274832453004E-2</v>
      </c>
    </row>
    <row r="1090" spans="1:5" x14ac:dyDescent="0.25">
      <c r="A1090" s="1" t="s">
        <v>809</v>
      </c>
      <c r="B1090" s="1" t="str">
        <f>HYPERLINK("http://www.ncbi.nlm.nih.gov/entrez/query.fcgi?cmd=search&amp;db=gene&amp;term=170439","170439")</f>
        <v>170439</v>
      </c>
      <c r="C1090" s="5">
        <v>-1.19287754019172</v>
      </c>
      <c r="D1090" s="2">
        <v>3.40924270238596E-3</v>
      </c>
      <c r="E1090" s="8">
        <v>4.7691597919967098E-2</v>
      </c>
    </row>
    <row r="1091" spans="1:5" x14ac:dyDescent="0.25">
      <c r="A1091" s="1" t="s">
        <v>642</v>
      </c>
      <c r="B1091" s="1" t="str">
        <f>HYPERLINK("http://www.ncbi.nlm.nih.gov/entrez/query.fcgi?cmd=search&amp;db=gene&amp;term=117606","117606")</f>
        <v>117606</v>
      </c>
      <c r="C1091" s="5">
        <v>-1.19316809460648</v>
      </c>
      <c r="D1091" s="2">
        <v>2.2073997695559698E-3</v>
      </c>
      <c r="E1091" s="8">
        <v>3.8864093740861201E-2</v>
      </c>
    </row>
    <row r="1092" spans="1:5" x14ac:dyDescent="0.25">
      <c r="A1092" s="1" t="s">
        <v>167</v>
      </c>
      <c r="B1092" s="1" t="str">
        <f>HYPERLINK("http://www.ncbi.nlm.nih.gov/entrez/query.fcgi?cmd=search&amp;db=gene&amp;term=67675","67675")</f>
        <v>67675</v>
      </c>
      <c r="C1092" s="5">
        <v>-1.1931786623221501</v>
      </c>
      <c r="D1092" s="2">
        <v>1.3680678159078101E-4</v>
      </c>
      <c r="E1092" s="8">
        <v>9.2385359455246299E-3</v>
      </c>
    </row>
    <row r="1093" spans="1:5" x14ac:dyDescent="0.25">
      <c r="A1093" s="1" t="s">
        <v>667</v>
      </c>
      <c r="B1093" s="1" t="str">
        <f>HYPERLINK("http://www.ncbi.nlm.nih.gov/entrez/query.fcgi?cmd=search&amp;db=gene&amp;term=75796","75796")</f>
        <v>75796</v>
      </c>
      <c r="C1093" s="5">
        <v>-1.1939601670434801</v>
      </c>
      <c r="D1093" s="2">
        <v>2.3495686941550401E-3</v>
      </c>
      <c r="E1093" s="8">
        <v>3.9796724291508503E-2</v>
      </c>
    </row>
    <row r="1094" spans="1:5" x14ac:dyDescent="0.25">
      <c r="A1094" s="1" t="s">
        <v>935</v>
      </c>
      <c r="B1094" s="1" t="str">
        <f>HYPERLINK("http://www.ncbi.nlm.nih.gov/entrez/query.fcgi?cmd=search&amp;db=gene&amp;term=70575","70575")</f>
        <v>70575</v>
      </c>
      <c r="C1094" s="5">
        <v>-1.1946764519853199</v>
      </c>
      <c r="D1094" s="2">
        <v>4.4557260135120701E-3</v>
      </c>
      <c r="E1094" s="8">
        <v>5.3949036825097503E-2</v>
      </c>
    </row>
    <row r="1095" spans="1:5" x14ac:dyDescent="0.25">
      <c r="A1095" s="1" t="s">
        <v>1043</v>
      </c>
      <c r="B1095" s="1" t="str">
        <f>HYPERLINK("http://www.ncbi.nlm.nih.gov/entrez/query.fcgi?cmd=search&amp;db=gene&amp;term=100043065","100043065")</f>
        <v>100043065</v>
      </c>
      <c r="C1095" s="5">
        <v>-1.19492657958078</v>
      </c>
      <c r="D1095" s="2">
        <v>5.6108798583813799E-3</v>
      </c>
      <c r="E1095" s="8">
        <v>6.0914332227345797E-2</v>
      </c>
    </row>
    <row r="1096" spans="1:5" x14ac:dyDescent="0.25">
      <c r="A1096" s="1" t="s">
        <v>260</v>
      </c>
      <c r="B1096" s="1" t="str">
        <f>HYPERLINK("http://www.ncbi.nlm.nih.gov/entrez/query.fcgi?cmd=search&amp;db=gene&amp;term=12021","12021")</f>
        <v>12021</v>
      </c>
      <c r="C1096" s="5">
        <v>-1.1960103419677699</v>
      </c>
      <c r="D1096" s="2">
        <v>3.3833095341462299E-4</v>
      </c>
      <c r="E1096" s="8">
        <v>1.47063884714845E-2</v>
      </c>
    </row>
    <row r="1097" spans="1:5" x14ac:dyDescent="0.25">
      <c r="A1097" s="1" t="s">
        <v>1172</v>
      </c>
      <c r="B1097" s="1" t="str">
        <f>HYPERLINK("http://www.ncbi.nlm.nih.gov/entrez/query.fcgi?cmd=search&amp;db=gene&amp;term=27401","27401")</f>
        <v>27401</v>
      </c>
      <c r="C1097" s="5">
        <v>-1.19604788137134</v>
      </c>
      <c r="D1097" s="2">
        <v>7.0143554826032099E-3</v>
      </c>
      <c r="E1097" s="8">
        <v>6.7783577032809295E-2</v>
      </c>
    </row>
    <row r="1098" spans="1:5" x14ac:dyDescent="0.25">
      <c r="A1098" s="1" t="s">
        <v>637</v>
      </c>
      <c r="B1098" s="1" t="str">
        <f>HYPERLINK("http://www.ncbi.nlm.nih.gov/entrez/query.fcgi?cmd=search&amp;db=gene&amp;term=225659","225659")</f>
        <v>225659</v>
      </c>
      <c r="C1098" s="5">
        <v>-1.19615410811895</v>
      </c>
      <c r="D1098" s="2">
        <v>2.18354371512364E-3</v>
      </c>
      <c r="E1098" s="8">
        <v>3.8733086989057197E-2</v>
      </c>
    </row>
    <row r="1099" spans="1:5" x14ac:dyDescent="0.25">
      <c r="A1099" s="1" t="s">
        <v>45</v>
      </c>
      <c r="B1099" s="1" t="str">
        <f>HYPERLINK("http://www.ncbi.nlm.nih.gov/entrez/query.fcgi?cmd=search&amp;db=gene&amp;term=56316","56316")</f>
        <v>56316</v>
      </c>
      <c r="C1099" s="5">
        <v>-1.19625707862048</v>
      </c>
      <c r="D1099" s="2">
        <v>5.1890989152258999E-6</v>
      </c>
      <c r="E1099" s="8">
        <v>1.27979063001932E-3</v>
      </c>
    </row>
    <row r="1100" spans="1:5" x14ac:dyDescent="0.25">
      <c r="A1100" s="1" t="s">
        <v>567</v>
      </c>
      <c r="B1100" s="1" t="str">
        <f>HYPERLINK("http://www.ncbi.nlm.nih.gov/entrez/query.fcgi?cmd=search&amp;db=gene&amp;term=242584","242584")</f>
        <v>242584</v>
      </c>
      <c r="C1100" s="5">
        <v>-1.1966365152265801</v>
      </c>
      <c r="D1100" s="2">
        <v>1.7828241415307499E-3</v>
      </c>
      <c r="E1100" s="8">
        <v>3.5544673109434398E-2</v>
      </c>
    </row>
    <row r="1101" spans="1:5" x14ac:dyDescent="0.25">
      <c r="A1101" s="1" t="s">
        <v>905</v>
      </c>
      <c r="B1101" s="1" t="str">
        <f>HYPERLINK("http://www.ncbi.nlm.nih.gov/entrez/query.fcgi?cmd=search&amp;db=gene&amp;term=69885","69885")</f>
        <v>69885</v>
      </c>
      <c r="C1101" s="5">
        <v>-1.1970831403241999</v>
      </c>
      <c r="D1101" s="2">
        <v>4.1685575535197498E-3</v>
      </c>
      <c r="E1101" s="8">
        <v>5.21414763108543E-2</v>
      </c>
    </row>
    <row r="1102" spans="1:5" x14ac:dyDescent="0.25">
      <c r="A1102" s="1" t="s">
        <v>68</v>
      </c>
      <c r="B1102" s="1" t="str">
        <f>HYPERLINK("http://www.ncbi.nlm.nih.gov/entrez/query.fcgi?cmd=search&amp;db=gene&amp;term=66256","66256")</f>
        <v>66256</v>
      </c>
      <c r="C1102" s="5">
        <v>-1.1972204155303099</v>
      </c>
      <c r="D1102" s="2">
        <v>1.06251041924743E-5</v>
      </c>
      <c r="E1102" s="8">
        <v>1.7342279544200099E-3</v>
      </c>
    </row>
    <row r="1103" spans="1:5" x14ac:dyDescent="0.25">
      <c r="A1103" s="1" t="s">
        <v>216</v>
      </c>
      <c r="B1103" s="1" t="str">
        <f>HYPERLINK("http://www.ncbi.nlm.nih.gov/entrez/query.fcgi?cmd=search&amp;db=gene&amp;term=231872","231872")</f>
        <v>231872</v>
      </c>
      <c r="C1103" s="5">
        <v>-1.19798638558569</v>
      </c>
      <c r="D1103" s="2">
        <v>2.3926679286479001E-4</v>
      </c>
      <c r="E1103" s="8">
        <v>1.2509141437138299E-2</v>
      </c>
    </row>
    <row r="1104" spans="1:5" x14ac:dyDescent="0.25">
      <c r="A1104" s="1" t="s">
        <v>665</v>
      </c>
      <c r="B1104" s="1" t="str">
        <f>HYPERLINK("http://www.ncbi.nlm.nih.gov/entrez/query.fcgi?cmd=search&amp;db=gene&amp;term=320207","320207")</f>
        <v>320207</v>
      </c>
      <c r="C1104" s="5">
        <v>-1.19807407285679</v>
      </c>
      <c r="D1104" s="2">
        <v>2.3482544576967101E-3</v>
      </c>
      <c r="E1104" s="8">
        <v>3.9796724291508503E-2</v>
      </c>
    </row>
    <row r="1105" spans="1:5" x14ac:dyDescent="0.25">
      <c r="A1105" s="1" t="s">
        <v>814</v>
      </c>
      <c r="B1105" s="1" t="str">
        <f>HYPERLINK("http://www.ncbi.nlm.nih.gov/entrez/query.fcgi?cmd=search&amp;db=gene&amp;term=83561","83561")</f>
        <v>83561</v>
      </c>
      <c r="C1105" s="5">
        <v>-1.19816630515578</v>
      </c>
      <c r="D1105" s="2">
        <v>3.4444401529873901E-3</v>
      </c>
      <c r="E1105" s="8">
        <v>4.7776310216805298E-2</v>
      </c>
    </row>
    <row r="1106" spans="1:5" x14ac:dyDescent="0.25">
      <c r="A1106" s="1" t="s">
        <v>499</v>
      </c>
      <c r="B1106" s="1" t="str">
        <f>HYPERLINK("http://www.ncbi.nlm.nih.gov/entrez/query.fcgi?cmd=search&amp;db=gene&amp;term=106582","106582")</f>
        <v>106582</v>
      </c>
      <c r="C1106" s="5">
        <v>-1.1982727277682499</v>
      </c>
      <c r="D1106" s="2">
        <v>1.3352117941796101E-3</v>
      </c>
      <c r="E1106" s="8">
        <v>3.02355061025677E-2</v>
      </c>
    </row>
    <row r="1107" spans="1:5" x14ac:dyDescent="0.25">
      <c r="A1107" s="1" t="s">
        <v>939</v>
      </c>
      <c r="B1107" s="1" t="str">
        <f>HYPERLINK("http://www.ncbi.nlm.nih.gov/entrez/query.fcgi?cmd=search&amp;db=gene&amp;term=71774","71774")</f>
        <v>71774</v>
      </c>
      <c r="C1107" s="5">
        <v>-1.19840981921343</v>
      </c>
      <c r="D1107" s="2">
        <v>4.52897814030662E-3</v>
      </c>
      <c r="E1107" s="8">
        <v>5.4503771270687201E-2</v>
      </c>
    </row>
    <row r="1108" spans="1:5" x14ac:dyDescent="0.25">
      <c r="A1108" s="1" t="s">
        <v>1222</v>
      </c>
      <c r="B1108" s="1" t="str">
        <f>HYPERLINK("http://www.ncbi.nlm.nih.gov/entrez/query.fcgi?cmd=search&amp;db=gene&amp;term=19362","19362")</f>
        <v>19362</v>
      </c>
      <c r="C1108" s="5">
        <v>-1.1987423410348499</v>
      </c>
      <c r="D1108" s="2">
        <v>7.6984674614211102E-3</v>
      </c>
      <c r="E1108" s="8">
        <v>7.1355535412859106E-2</v>
      </c>
    </row>
    <row r="1109" spans="1:5" x14ac:dyDescent="0.25">
      <c r="A1109" s="1" t="s">
        <v>859</v>
      </c>
      <c r="B1109" s="1" t="str">
        <f>HYPERLINK("http://www.ncbi.nlm.nih.gov/entrez/query.fcgi?cmd=search&amp;db=gene&amp;term=20371","20371")</f>
        <v>20371</v>
      </c>
      <c r="C1109" s="5">
        <v>-1.19935977885239</v>
      </c>
      <c r="D1109" s="2">
        <v>3.7975913968595299E-3</v>
      </c>
      <c r="E1109" s="8">
        <v>5.0017305874555398E-2</v>
      </c>
    </row>
    <row r="1110" spans="1:5" x14ac:dyDescent="0.25">
      <c r="A1110" s="1" t="s">
        <v>1326</v>
      </c>
      <c r="B1110" s="1" t="str">
        <f>HYPERLINK("http://www.ncbi.nlm.nih.gov/entrez/query.fcgi?cmd=search&amp;db=gene&amp;term=11690","11690")</f>
        <v>11690</v>
      </c>
      <c r="C1110" s="5">
        <v>-1.19976006634489</v>
      </c>
      <c r="D1110" s="2">
        <v>9.2151102274318202E-3</v>
      </c>
      <c r="E1110" s="8">
        <v>7.8724020887957602E-2</v>
      </c>
    </row>
    <row r="1111" spans="1:5" x14ac:dyDescent="0.25">
      <c r="A1111" s="1" t="s">
        <v>1159</v>
      </c>
      <c r="B1111" s="1" t="str">
        <f>HYPERLINK("http://www.ncbi.nlm.nih.gov/entrez/query.fcgi?cmd=search&amp;db=gene&amp;term=17299","17299")</f>
        <v>17299</v>
      </c>
      <c r="C1111" s="5">
        <v>-1.1997801185082</v>
      </c>
      <c r="D1111" s="2">
        <v>6.8983095817869398E-3</v>
      </c>
      <c r="E1111" s="8">
        <v>6.7341458864372594E-2</v>
      </c>
    </row>
    <row r="1112" spans="1:5" x14ac:dyDescent="0.25">
      <c r="A1112" s="1" t="s">
        <v>539</v>
      </c>
      <c r="B1112" s="1" t="str">
        <f>HYPERLINK("http://www.ncbi.nlm.nih.gov/entrez/query.fcgi?cmd=search&amp;db=gene&amp;term=12301","12301")</f>
        <v>12301</v>
      </c>
      <c r="C1112" s="5">
        <v>-1.2001742167427201</v>
      </c>
      <c r="D1112" s="2">
        <v>1.6092725818484001E-3</v>
      </c>
      <c r="E1112" s="8">
        <v>3.3747154159873803E-2</v>
      </c>
    </row>
    <row r="1113" spans="1:5" x14ac:dyDescent="0.25">
      <c r="A1113" s="1" t="s">
        <v>319</v>
      </c>
      <c r="B1113" s="1" t="str">
        <f>HYPERLINK("http://www.ncbi.nlm.nih.gov/entrez/query.fcgi?cmd=search&amp;db=gene&amp;term=27368","27368")</f>
        <v>27368</v>
      </c>
      <c r="C1113" s="5">
        <v>-1.2005632284105301</v>
      </c>
      <c r="D1113" s="2">
        <v>5.1714240674249901E-4</v>
      </c>
      <c r="E1113" s="8">
        <v>1.8334327403203898E-2</v>
      </c>
    </row>
    <row r="1114" spans="1:5" x14ac:dyDescent="0.25">
      <c r="A1114" s="1" t="s">
        <v>772</v>
      </c>
      <c r="B1114" s="1" t="str">
        <f>HYPERLINK("http://www.ncbi.nlm.nih.gov/entrez/query.fcgi?cmd=search&amp;db=gene&amp;term=238673","238673")</f>
        <v>238673</v>
      </c>
      <c r="C1114" s="5">
        <v>-1.20070098899804</v>
      </c>
      <c r="D1114" s="2">
        <v>3.1777201259917099E-3</v>
      </c>
      <c r="E1114" s="8">
        <v>4.6529962500043202E-2</v>
      </c>
    </row>
    <row r="1115" spans="1:5" x14ac:dyDescent="0.25">
      <c r="A1115" s="1" t="s">
        <v>29</v>
      </c>
      <c r="B1115" s="1" t="str">
        <f>HYPERLINK("http://www.ncbi.nlm.nih.gov/entrez/query.fcgi?cmd=search&amp;db=gene&amp;term=384864","384864")</f>
        <v>384864</v>
      </c>
      <c r="C1115" s="5">
        <v>-1.20108686576474</v>
      </c>
      <c r="D1115" s="2">
        <v>1.6400016726869599E-6</v>
      </c>
      <c r="E1115" s="8">
        <v>6.2019440611718797E-4</v>
      </c>
    </row>
    <row r="1116" spans="1:5" x14ac:dyDescent="0.25">
      <c r="A1116" s="1" t="s">
        <v>1072</v>
      </c>
      <c r="B1116" s="1" t="str">
        <f>HYPERLINK("http://www.ncbi.nlm.nih.gov/entrez/query.fcgi?cmd=search&amp;db=gene&amp;term=69912","69912")</f>
        <v>69912</v>
      </c>
      <c r="C1116" s="5">
        <v>-1.20133362230934</v>
      </c>
      <c r="D1116" s="2">
        <v>5.9678004349894599E-3</v>
      </c>
      <c r="E1116" s="8">
        <v>6.3039798876596997E-2</v>
      </c>
    </row>
    <row r="1117" spans="1:5" x14ac:dyDescent="0.25">
      <c r="A1117" s="1" t="s">
        <v>1027</v>
      </c>
      <c r="B1117" s="1" t="str">
        <f>HYPERLINK("http://www.ncbi.nlm.nih.gov/entrez/query.fcgi?cmd=search&amp;db=gene&amp;term=72787","72787")</f>
        <v>72787</v>
      </c>
      <c r="C1117" s="5">
        <v>-1.2019176253736099</v>
      </c>
      <c r="D1117" s="2">
        <v>5.4582542480872097E-3</v>
      </c>
      <c r="E1117" s="8">
        <v>6.01787545186587E-2</v>
      </c>
    </row>
    <row r="1118" spans="1:5" x14ac:dyDescent="0.25">
      <c r="A1118" s="1" t="s">
        <v>415</v>
      </c>
      <c r="B1118" s="1" t="str">
        <f>HYPERLINK("http://www.ncbi.nlm.nih.gov/entrez/query.fcgi?cmd=search&amp;db=gene&amp;term=378462","378462")</f>
        <v>378462</v>
      </c>
      <c r="C1118" s="5">
        <v>-1.2028475167072901</v>
      </c>
      <c r="D1118" s="2">
        <v>8.8321291413784298E-4</v>
      </c>
      <c r="E1118" s="8">
        <v>2.4086676979278202E-2</v>
      </c>
    </row>
    <row r="1119" spans="1:5" x14ac:dyDescent="0.25">
      <c r="A1119" s="1" t="s">
        <v>183</v>
      </c>
      <c r="B1119" s="1" t="str">
        <f>HYPERLINK("http://www.ncbi.nlm.nih.gov/entrez/query.fcgi?cmd=search&amp;db=gene&amp;term=110095","110095")</f>
        <v>110095</v>
      </c>
      <c r="C1119" s="5">
        <v>-1.2028838246567599</v>
      </c>
      <c r="D1119" s="2">
        <v>1.7414366449441899E-4</v>
      </c>
      <c r="E1119" s="8">
        <v>1.07372895438188E-2</v>
      </c>
    </row>
    <row r="1120" spans="1:5" x14ac:dyDescent="0.25">
      <c r="A1120" s="1" t="s">
        <v>177</v>
      </c>
      <c r="B1120" s="1" t="str">
        <f>HYPERLINK("http://www.ncbi.nlm.nih.gov/entrez/query.fcgi?cmd=search&amp;db=gene&amp;term=66801","66801")</f>
        <v>66801</v>
      </c>
      <c r="C1120" s="5">
        <v>-1.2032176965663399</v>
      </c>
      <c r="D1120" s="2">
        <v>1.6250790781446899E-4</v>
      </c>
      <c r="E1120" s="8">
        <v>1.0356134692494899E-2</v>
      </c>
    </row>
    <row r="1121" spans="1:5" x14ac:dyDescent="0.25">
      <c r="A1121" s="1" t="s">
        <v>697</v>
      </c>
      <c r="B1121" s="1" t="str">
        <f>HYPERLINK("http://www.ncbi.nlm.nih.gov/entrez/query.fcgi?cmd=search&amp;db=gene&amp;term=233332","233332")</f>
        <v>233332</v>
      </c>
      <c r="C1121" s="5">
        <v>-1.2038972301523501</v>
      </c>
      <c r="D1121" s="2">
        <v>2.5455390541533301E-3</v>
      </c>
      <c r="E1121" s="8">
        <v>4.1314965763255697E-2</v>
      </c>
    </row>
    <row r="1122" spans="1:5" x14ac:dyDescent="0.25">
      <c r="A1122" s="1" t="s">
        <v>1147</v>
      </c>
      <c r="B1122" s="1" t="str">
        <f>HYPERLINK("http://www.ncbi.nlm.nih.gov/entrez/query.fcgi?cmd=search&amp;db=gene&amp;term=12504","12504")</f>
        <v>12504</v>
      </c>
      <c r="C1122" s="5">
        <v>-1.2053351106782499</v>
      </c>
      <c r="D1122" s="2">
        <v>6.7941263774937699E-3</v>
      </c>
      <c r="E1122" s="8">
        <v>6.7033041812242095E-2</v>
      </c>
    </row>
    <row r="1123" spans="1:5" x14ac:dyDescent="0.25">
      <c r="A1123" s="1" t="s">
        <v>94</v>
      </c>
      <c r="B1123" s="1" t="str">
        <f>HYPERLINK("http://www.ncbi.nlm.nih.gov/entrez/query.fcgi?cmd=search&amp;db=gene&amp;term=23844","23844")</f>
        <v>23844</v>
      </c>
      <c r="C1123" s="5">
        <v>-1.2054308776064699</v>
      </c>
      <c r="D1123" s="2">
        <v>2.7659828829351699E-5</v>
      </c>
      <c r="E1123" s="8">
        <v>3.3031682190813598E-3</v>
      </c>
    </row>
    <row r="1124" spans="1:5" x14ac:dyDescent="0.25">
      <c r="A1124" s="1" t="s">
        <v>1088</v>
      </c>
      <c r="B1124" s="1" t="str">
        <f>HYPERLINK("http://www.ncbi.nlm.nih.gov/entrez/query.fcgi?cmd=search&amp;db=gene&amp;term=170639","170639")</f>
        <v>170639</v>
      </c>
      <c r="C1124" s="5">
        <v>-1.20550558436025</v>
      </c>
      <c r="D1124" s="2">
        <v>6.1276407444634797E-3</v>
      </c>
      <c r="E1124" s="8">
        <v>6.3580120741494398E-2</v>
      </c>
    </row>
    <row r="1125" spans="1:5" x14ac:dyDescent="0.25">
      <c r="A1125" s="1" t="s">
        <v>31</v>
      </c>
      <c r="B1125" s="1" t="str">
        <f>HYPERLINK("http://www.ncbi.nlm.nih.gov/entrez/query.fcgi?cmd=search&amp;db=gene&amp;term=14228","14228")</f>
        <v>14228</v>
      </c>
      <c r="C1125" s="5">
        <v>-1.2056922955626299</v>
      </c>
      <c r="D1125" s="2">
        <v>1.7897401329847199E-6</v>
      </c>
      <c r="E1125" s="8">
        <v>6.3451925691977501E-4</v>
      </c>
    </row>
    <row r="1126" spans="1:5" x14ac:dyDescent="0.25">
      <c r="A1126" s="1" t="s">
        <v>291</v>
      </c>
      <c r="B1126" s="1" t="str">
        <f>HYPERLINK("http://www.ncbi.nlm.nih.gov/entrez/query.fcgi?cmd=search&amp;db=gene&amp;term=259100","259100")</f>
        <v>259100</v>
      </c>
      <c r="C1126" s="5">
        <v>-1.2068880884284601</v>
      </c>
      <c r="D1126" s="2">
        <v>4.2525643218116498E-4</v>
      </c>
      <c r="E1126" s="8">
        <v>1.6503379985901099E-2</v>
      </c>
    </row>
    <row r="1127" spans="1:5" x14ac:dyDescent="0.25">
      <c r="A1127" s="1" t="s">
        <v>513</v>
      </c>
      <c r="B1127" s="1" t="str">
        <f>HYPERLINK("http://www.ncbi.nlm.nih.gov/entrez/query.fcgi?cmd=search&amp;db=gene&amp;term=333193","333193")</f>
        <v>333193</v>
      </c>
      <c r="C1127" s="5">
        <v>-1.20820612492918</v>
      </c>
      <c r="D1127" s="2">
        <v>1.444149077096E-3</v>
      </c>
      <c r="E1127" s="8">
        <v>3.1781594340638902E-2</v>
      </c>
    </row>
    <row r="1128" spans="1:5" x14ac:dyDescent="0.25">
      <c r="A1128" s="1" t="s">
        <v>976</v>
      </c>
      <c r="B1128" s="1" t="str">
        <f>HYPERLINK("http://www.ncbi.nlm.nih.gov/entrez/query.fcgi?cmd=search&amp;db=gene&amp;term=22416","22416")</f>
        <v>22416</v>
      </c>
      <c r="C1128" s="5">
        <v>-1.20898158841494</v>
      </c>
      <c r="D1128" s="2">
        <v>4.8292004404071297E-3</v>
      </c>
      <c r="E1128" s="8">
        <v>5.6019752439487397E-2</v>
      </c>
    </row>
    <row r="1129" spans="1:5" x14ac:dyDescent="0.25">
      <c r="A1129" s="1" t="s">
        <v>810</v>
      </c>
      <c r="B1129" s="1" t="str">
        <f>HYPERLINK("http://www.ncbi.nlm.nih.gov/entrez/query.fcgi?cmd=search&amp;db=gene&amp;term=22145","22145")</f>
        <v>22145</v>
      </c>
      <c r="C1129" s="5">
        <v>-1.20940468705101</v>
      </c>
      <c r="D1129" s="2">
        <v>3.4243338397150799E-3</v>
      </c>
      <c r="E1129" s="8">
        <v>4.7776310216805298E-2</v>
      </c>
    </row>
    <row r="1130" spans="1:5" x14ac:dyDescent="0.25">
      <c r="A1130" s="1" t="s">
        <v>564</v>
      </c>
      <c r="B1130" s="1" t="str">
        <f>HYPERLINK("http://www.ncbi.nlm.nih.gov/entrez/query.fcgi?cmd=search&amp;db=gene&amp;term=209027","209027")</f>
        <v>209027</v>
      </c>
      <c r="C1130" s="5">
        <v>-1.2100669028795199</v>
      </c>
      <c r="D1130" s="2">
        <v>1.77459886851672E-3</v>
      </c>
      <c r="E1130" s="8">
        <v>3.5544673109434398E-2</v>
      </c>
    </row>
    <row r="1131" spans="1:5" x14ac:dyDescent="0.25">
      <c r="A1131" s="1" t="s">
        <v>737</v>
      </c>
      <c r="B1131" s="1" t="str">
        <f>HYPERLINK("http://www.ncbi.nlm.nih.gov/entrez/query.fcgi?cmd=search&amp;db=gene&amp;term=66153","66153")</f>
        <v>66153</v>
      </c>
      <c r="C1131" s="5">
        <v>-1.2102909848149901</v>
      </c>
      <c r="D1131" s="2">
        <v>2.8843047317672599E-3</v>
      </c>
      <c r="E1131" s="8">
        <v>4.4131580072710397E-2</v>
      </c>
    </row>
    <row r="1132" spans="1:5" x14ac:dyDescent="0.25">
      <c r="A1132" s="1" t="s">
        <v>296</v>
      </c>
      <c r="B1132" s="1" t="str">
        <f>HYPERLINK("http://www.ncbi.nlm.nih.gov/entrez/query.fcgi?cmd=search&amp;db=gene&amp;term=66420","66420")</f>
        <v>66420</v>
      </c>
      <c r="C1132" s="5">
        <v>-1.21037419937211</v>
      </c>
      <c r="D1132" s="2">
        <v>4.3947105055330799E-4</v>
      </c>
      <c r="E1132" s="8">
        <v>1.67872141669154E-2</v>
      </c>
    </row>
    <row r="1133" spans="1:5" x14ac:dyDescent="0.25">
      <c r="A1133" s="1" t="s">
        <v>535</v>
      </c>
      <c r="B1133" s="1" t="str">
        <f>HYPERLINK("http://www.ncbi.nlm.nih.gov/entrez/query.fcgi?cmd=search&amp;db=gene&amp;term=27756","27756")</f>
        <v>27756</v>
      </c>
      <c r="C1133" s="5">
        <v>-1.21083773538356</v>
      </c>
      <c r="D1133" s="2">
        <v>1.58530133981971E-3</v>
      </c>
      <c r="E1133" s="8">
        <v>3.3486087210653298E-2</v>
      </c>
    </row>
    <row r="1134" spans="1:5" x14ac:dyDescent="0.25">
      <c r="A1134" s="1" t="s">
        <v>32</v>
      </c>
      <c r="B1134" s="1" t="str">
        <f>HYPERLINK("http://www.ncbi.nlm.nih.gov/entrez/query.fcgi?cmd=search&amp;db=gene&amp;term=66433","66433")</f>
        <v>66433</v>
      </c>
      <c r="C1134" s="5">
        <v>-1.2110837177912399</v>
      </c>
      <c r="D1134" s="2">
        <v>1.9970965019488999E-6</v>
      </c>
      <c r="E1134" s="8">
        <v>6.8657805748987297E-4</v>
      </c>
    </row>
    <row r="1135" spans="1:5" x14ac:dyDescent="0.25">
      <c r="A1135" s="1" t="s">
        <v>1008</v>
      </c>
      <c r="B1135" s="1" t="str">
        <f>HYPERLINK("http://www.ncbi.nlm.nih.gov/entrez/query.fcgi?cmd=search&amp;db=gene&amp;term=57385","57385")</f>
        <v>57385</v>
      </c>
      <c r="C1135" s="5">
        <v>-1.2111698053442499</v>
      </c>
      <c r="D1135" s="2">
        <v>5.2445742053976998E-3</v>
      </c>
      <c r="E1135" s="8">
        <v>5.8885346197380999E-2</v>
      </c>
    </row>
    <row r="1136" spans="1:5" x14ac:dyDescent="0.25">
      <c r="A1136" s="1" t="s">
        <v>205</v>
      </c>
      <c r="B1136" s="1" t="str">
        <f>HYPERLINK("http://www.ncbi.nlm.nih.gov/entrez/query.fcgi?cmd=search&amp;db=gene&amp;term=74277","74277")</f>
        <v>74277</v>
      </c>
      <c r="C1136" s="5">
        <v>-1.2114581219518501</v>
      </c>
      <c r="D1136" s="2">
        <v>2.2191929439108199E-4</v>
      </c>
      <c r="E1136" s="8">
        <v>1.2174580090181301E-2</v>
      </c>
    </row>
    <row r="1137" spans="1:5" x14ac:dyDescent="0.25">
      <c r="A1137" s="1" t="s">
        <v>42</v>
      </c>
      <c r="B1137" s="1" t="str">
        <f>HYPERLINK("http://www.ncbi.nlm.nih.gov/entrez/query.fcgi?cmd=search&amp;db=gene&amp;term=65972","65972")</f>
        <v>65972</v>
      </c>
      <c r="C1137" s="5">
        <v>-1.2116469019101299</v>
      </c>
      <c r="D1137" s="2">
        <v>4.2778674660404201E-6</v>
      </c>
      <c r="E1137" s="8">
        <v>1.12866141515724E-3</v>
      </c>
    </row>
    <row r="1138" spans="1:5" x14ac:dyDescent="0.25">
      <c r="A1138" s="1" t="s">
        <v>1121</v>
      </c>
      <c r="B1138" s="1" t="str">
        <f>HYPERLINK("http://www.ncbi.nlm.nih.gov/entrez/query.fcgi?cmd=search&amp;db=gene&amp;term=27528","27528")</f>
        <v>27528</v>
      </c>
      <c r="C1138" s="5">
        <v>-1.21190961546553</v>
      </c>
      <c r="D1138" s="2">
        <v>6.4761383953786398E-3</v>
      </c>
      <c r="E1138" s="8">
        <v>6.5424614646224497E-2</v>
      </c>
    </row>
    <row r="1139" spans="1:5" x14ac:dyDescent="0.25">
      <c r="A1139" s="1" t="s">
        <v>744</v>
      </c>
      <c r="B1139" s="1" t="str">
        <f>HYPERLINK("http://www.ncbi.nlm.nih.gov/entrez/query.fcgi?cmd=search&amp;db=gene&amp;term=218440","218440")</f>
        <v>218440</v>
      </c>
      <c r="C1139" s="5">
        <v>-1.21198873653327</v>
      </c>
      <c r="D1139" s="2">
        <v>2.9404549616471902E-3</v>
      </c>
      <c r="E1139" s="8">
        <v>4.4717808604931603E-2</v>
      </c>
    </row>
    <row r="1140" spans="1:5" x14ac:dyDescent="0.25">
      <c r="A1140" s="1" t="s">
        <v>658</v>
      </c>
      <c r="B1140" s="1" t="str">
        <f>HYPERLINK("http://www.ncbi.nlm.nih.gov/entrez/query.fcgi?cmd=search&amp;db=gene&amp;term=13433","13433")</f>
        <v>13433</v>
      </c>
      <c r="C1140" s="5">
        <v>-1.2123771323895001</v>
      </c>
      <c r="D1140" s="2">
        <v>2.30948560143274E-3</v>
      </c>
      <c r="E1140" s="8">
        <v>3.95818873282286E-2</v>
      </c>
    </row>
    <row r="1141" spans="1:5" x14ac:dyDescent="0.25">
      <c r="A1141" s="1" t="s">
        <v>1022</v>
      </c>
      <c r="B1141" s="1" t="str">
        <f>HYPERLINK("http://www.ncbi.nlm.nih.gov/entrez/query.fcgi?cmd=search&amp;db=gene&amp;term=70645","70645")</f>
        <v>70645</v>
      </c>
      <c r="C1141" s="5">
        <v>-1.21264708374619</v>
      </c>
      <c r="D1141" s="2">
        <v>5.4004989812730404E-3</v>
      </c>
      <c r="E1141" s="8">
        <v>5.9747369782912202E-2</v>
      </c>
    </row>
    <row r="1142" spans="1:5" x14ac:dyDescent="0.25">
      <c r="A1142" s="1" t="s">
        <v>862</v>
      </c>
      <c r="B1142" s="1" t="str">
        <f>HYPERLINK("http://www.ncbi.nlm.nih.gov/entrez/query.fcgi?cmd=search&amp;db=gene&amp;term=20441","20441")</f>
        <v>20441</v>
      </c>
      <c r="C1142" s="5">
        <v>-1.2128228004099</v>
      </c>
      <c r="D1142" s="2">
        <v>3.8195581595252799E-3</v>
      </c>
      <c r="E1142" s="8">
        <v>5.0134157121866203E-2</v>
      </c>
    </row>
    <row r="1143" spans="1:5" x14ac:dyDescent="0.25">
      <c r="A1143" s="1" t="s">
        <v>743</v>
      </c>
      <c r="B1143" s="1" t="str">
        <f>HYPERLINK("http://www.ncbi.nlm.nih.gov/entrez/query.fcgi?cmd=search&amp;db=gene&amp;term=74485","74485")</f>
        <v>74485</v>
      </c>
      <c r="C1143" s="5">
        <v>-1.2133031938922301</v>
      </c>
      <c r="D1143" s="2">
        <v>2.9382940977615798E-3</v>
      </c>
      <c r="E1143" s="8">
        <v>4.4717808604931603E-2</v>
      </c>
    </row>
    <row r="1144" spans="1:5" x14ac:dyDescent="0.25">
      <c r="A1144" s="1" t="s">
        <v>222</v>
      </c>
      <c r="B1144" s="1" t="str">
        <f>HYPERLINK("http://www.ncbi.nlm.nih.gov/entrez/query.fcgi?cmd=search&amp;db=gene&amp;term=70073","70073")</f>
        <v>70073</v>
      </c>
      <c r="C1144" s="5">
        <v>-1.2135296741058399</v>
      </c>
      <c r="D1144" s="2">
        <v>2.5776887804518399E-4</v>
      </c>
      <c r="E1144" s="8">
        <v>1.3109107741326601E-2</v>
      </c>
    </row>
    <row r="1145" spans="1:5" x14ac:dyDescent="0.25">
      <c r="A1145" s="1" t="s">
        <v>585</v>
      </c>
      <c r="B1145" s="1" t="str">
        <f>HYPERLINK("http://www.ncbi.nlm.nih.gov/entrez/query.fcgi?cmd=search&amp;db=gene&amp;term=56454","56454")</f>
        <v>56454</v>
      </c>
      <c r="C1145" s="5">
        <v>-1.21437023455784</v>
      </c>
      <c r="D1145" s="2">
        <v>1.89569585449667E-3</v>
      </c>
      <c r="E1145" s="8">
        <v>3.6542157745441797E-2</v>
      </c>
    </row>
    <row r="1146" spans="1:5" x14ac:dyDescent="0.25">
      <c r="A1146" s="1" t="s">
        <v>82</v>
      </c>
      <c r="B1146" s="1" t="str">
        <f>HYPERLINK("http://www.ncbi.nlm.nih.gov/entrez/query.fcgi?cmd=search&amp;db=gene&amp;term=60441","60441")</f>
        <v>60441</v>
      </c>
      <c r="C1146" s="5">
        <v>-1.2144228222030999</v>
      </c>
      <c r="D1146" s="2">
        <v>1.7153059262753301E-5</v>
      </c>
      <c r="E1146" s="8">
        <v>2.3445975357709002E-3</v>
      </c>
    </row>
    <row r="1147" spans="1:5" x14ac:dyDescent="0.25">
      <c r="A1147" s="1" t="s">
        <v>160</v>
      </c>
      <c r="B1147" s="1" t="str">
        <f>HYPERLINK("http://www.ncbi.nlm.nih.gov/entrez/query.fcgi?cmd=search&amp;db=gene&amp;term=66538","66538")</f>
        <v>66538</v>
      </c>
      <c r="C1147" s="5">
        <v>-1.2148667826745001</v>
      </c>
      <c r="D1147" s="2">
        <v>1.15546257029919E-4</v>
      </c>
      <c r="E1147" s="8">
        <v>8.14206966766968E-3</v>
      </c>
    </row>
    <row r="1148" spans="1:5" x14ac:dyDescent="0.25">
      <c r="A1148" s="1" t="s">
        <v>635</v>
      </c>
      <c r="B1148" s="1" t="str">
        <f>HYPERLINK("http://www.ncbi.nlm.nih.gov/entrez/query.fcgi?cmd=search&amp;db=gene&amp;term=12585","12585")</f>
        <v>12585</v>
      </c>
      <c r="C1148" s="5">
        <v>-1.2150851955937301</v>
      </c>
      <c r="D1148" s="2">
        <v>2.1675967694236901E-3</v>
      </c>
      <c r="E1148" s="8">
        <v>3.8605027950864297E-2</v>
      </c>
    </row>
    <row r="1149" spans="1:5" x14ac:dyDescent="0.25">
      <c r="A1149" s="1" t="s">
        <v>802</v>
      </c>
      <c r="B1149" s="1" t="str">
        <f>HYPERLINK("http://www.ncbi.nlm.nih.gov/entrez/query.fcgi?cmd=search&amp;db=gene&amp;term=69639","69639")</f>
        <v>69639</v>
      </c>
      <c r="C1149" s="5">
        <v>-1.2155594687184501</v>
      </c>
      <c r="D1149" s="2">
        <v>3.3620384840498101E-3</v>
      </c>
      <c r="E1149" s="8">
        <v>4.7382875509631599E-2</v>
      </c>
    </row>
    <row r="1150" spans="1:5" x14ac:dyDescent="0.25">
      <c r="A1150" s="1" t="s">
        <v>1362</v>
      </c>
      <c r="B1150" s="1" t="str">
        <f>HYPERLINK("http://www.ncbi.nlm.nih.gov/entrez/query.fcgi?cmd=search&amp;db=gene&amp;term=70769","70769")</f>
        <v>70769</v>
      </c>
      <c r="C1150" s="5">
        <v>-1.21576660719441</v>
      </c>
      <c r="D1150" s="2">
        <v>9.9188473527695997E-3</v>
      </c>
      <c r="E1150" s="8">
        <v>8.2441303687367504E-2</v>
      </c>
    </row>
    <row r="1151" spans="1:5" x14ac:dyDescent="0.25">
      <c r="A1151" s="1" t="s">
        <v>990</v>
      </c>
      <c r="B1151" s="1" t="str">
        <f>HYPERLINK("http://www.ncbi.nlm.nih.gov/entrez/query.fcgi?cmd=search&amp;db=gene&amp;term=72543","72543")</f>
        <v>72543</v>
      </c>
      <c r="C1151" s="5">
        <v>-1.2161215919756601</v>
      </c>
      <c r="D1151" s="2">
        <v>4.9842803307642604E-3</v>
      </c>
      <c r="E1151" s="8">
        <v>5.6970011818148501E-2</v>
      </c>
    </row>
    <row r="1152" spans="1:5" x14ac:dyDescent="0.25">
      <c r="A1152" s="1" t="s">
        <v>621</v>
      </c>
      <c r="B1152" s="1" t="str">
        <f>HYPERLINK("http://www.ncbi.nlm.nih.gov/entrez/query.fcgi?cmd=search&amp;db=gene&amp;term=630499","630499")</f>
        <v>630499</v>
      </c>
      <c r="C1152" s="5">
        <v>-1.2167021172724899</v>
      </c>
      <c r="D1152" s="2">
        <v>2.08894788959224E-3</v>
      </c>
      <c r="E1152" s="8">
        <v>3.8040338089335199E-2</v>
      </c>
    </row>
    <row r="1153" spans="1:5" x14ac:dyDescent="0.25">
      <c r="A1153" s="1" t="s">
        <v>349</v>
      </c>
      <c r="B1153" s="1" t="str">
        <f>HYPERLINK("http://www.ncbi.nlm.nih.gov/entrez/query.fcgi?cmd=search&amp;db=gene&amp;term=21853","21853")</f>
        <v>21853</v>
      </c>
      <c r="C1153" s="5">
        <v>-1.21737587876052</v>
      </c>
      <c r="D1153" s="2">
        <v>6.0770311168800695E-4</v>
      </c>
      <c r="E1153" s="8">
        <v>1.9696658500807301E-2</v>
      </c>
    </row>
    <row r="1154" spans="1:5" x14ac:dyDescent="0.25">
      <c r="A1154" s="1" t="s">
        <v>447</v>
      </c>
      <c r="B1154" s="1" t="str">
        <f>HYPERLINK("http://www.ncbi.nlm.nih.gov/entrez/query.fcgi?cmd=search&amp;db=gene&amp;term=71130","71130")</f>
        <v>71130</v>
      </c>
      <c r="C1154" s="5">
        <v>-1.21786413085606</v>
      </c>
      <c r="D1154" s="2">
        <v>1.0573397563970999E-3</v>
      </c>
      <c r="E1154" s="8">
        <v>2.6775732256805899E-2</v>
      </c>
    </row>
    <row r="1155" spans="1:5" x14ac:dyDescent="0.25">
      <c r="A1155" s="1" t="s">
        <v>383</v>
      </c>
      <c r="B1155" s="1" t="str">
        <f>HYPERLINK("http://www.ncbi.nlm.nih.gov/entrez/query.fcgi?cmd=search&amp;db=gene&amp;term=258716","258716")</f>
        <v>258716</v>
      </c>
      <c r="C1155" s="5">
        <v>-1.21861388906974</v>
      </c>
      <c r="D1155" s="2">
        <v>7.34614356135754E-4</v>
      </c>
      <c r="E1155" s="8">
        <v>2.16802181787434E-2</v>
      </c>
    </row>
    <row r="1156" spans="1:5" x14ac:dyDescent="0.25">
      <c r="A1156" s="1" t="s">
        <v>1208</v>
      </c>
      <c r="B1156" s="1" t="str">
        <f>HYPERLINK("http://www.ncbi.nlm.nih.gov/entrez/query.fcgi?cmd=search&amp;db=gene&amp;term=242523","242523")</f>
        <v>242523</v>
      </c>
      <c r="C1156" s="5">
        <v>-1.22077955649294</v>
      </c>
      <c r="D1156" s="2">
        <v>7.51309671357014E-3</v>
      </c>
      <c r="E1156" s="8">
        <v>7.0406013462162298E-2</v>
      </c>
    </row>
    <row r="1157" spans="1:5" x14ac:dyDescent="0.25">
      <c r="A1157" s="1" t="s">
        <v>1049</v>
      </c>
      <c r="B1157" s="1" t="str">
        <f>HYPERLINK("http://www.ncbi.nlm.nih.gov/entrez/query.fcgi?cmd=search&amp;db=gene&amp;term=213417","213417")</f>
        <v>213417</v>
      </c>
      <c r="C1157" s="5">
        <v>-1.2219359896711799</v>
      </c>
      <c r="D1157" s="2">
        <v>5.7472819853587901E-3</v>
      </c>
      <c r="E1157" s="8">
        <v>6.2005124391851602E-2</v>
      </c>
    </row>
    <row r="1158" spans="1:5" x14ac:dyDescent="0.25">
      <c r="A1158" s="1" t="s">
        <v>478</v>
      </c>
      <c r="B1158" s="1" t="str">
        <f>HYPERLINK("http://www.ncbi.nlm.nih.gov/entrez/query.fcgi?cmd=search&amp;db=gene&amp;term=11307","11307")</f>
        <v>11307</v>
      </c>
      <c r="C1158" s="5">
        <v>-1.2221068987411601</v>
      </c>
      <c r="D1158" s="2">
        <v>1.2374844952043301E-3</v>
      </c>
      <c r="E1158" s="8">
        <v>2.9248482423993701E-2</v>
      </c>
    </row>
    <row r="1159" spans="1:5" x14ac:dyDescent="0.25">
      <c r="A1159" s="1" t="s">
        <v>931</v>
      </c>
      <c r="B1159" s="1" t="str">
        <f>HYPERLINK("http://www.ncbi.nlm.nih.gov/entrez/query.fcgi?cmd=search&amp;db=gene&amp;term=58226","58226")</f>
        <v>58226</v>
      </c>
      <c r="C1159" s="5">
        <v>-1.22317319896232</v>
      </c>
      <c r="D1159" s="2">
        <v>4.4219445999216199E-3</v>
      </c>
      <c r="E1159" s="8">
        <v>5.3769557444685999E-2</v>
      </c>
    </row>
    <row r="1160" spans="1:5" x14ac:dyDescent="0.25">
      <c r="A1160" s="3">
        <v>42432</v>
      </c>
      <c r="B1160" s="1" t="str">
        <f>HYPERLINK("http://www.ncbi.nlm.nih.gov/entrez/query.fcgi?cmd=search&amp;db=gene&amp;term=320253","320253")</f>
        <v>320253</v>
      </c>
      <c r="C1160" s="5">
        <v>-1.2241836048799299</v>
      </c>
      <c r="D1160" s="2">
        <v>1.1206852947886999E-3</v>
      </c>
      <c r="E1160" s="8">
        <v>2.7519878126020299E-2</v>
      </c>
    </row>
    <row r="1161" spans="1:5" x14ac:dyDescent="0.25">
      <c r="A1161" s="1" t="s">
        <v>530</v>
      </c>
      <c r="B1161" s="1" t="str">
        <f>HYPERLINK("http://www.ncbi.nlm.nih.gov/entrez/query.fcgi?cmd=search&amp;db=gene&amp;term=435684","435684")</f>
        <v>435684</v>
      </c>
      <c r="C1161" s="5">
        <v>-1.2247356859562599</v>
      </c>
      <c r="D1161" s="2">
        <v>1.5429692766573101E-3</v>
      </c>
      <c r="E1161" s="8">
        <v>3.2904000625909799E-2</v>
      </c>
    </row>
    <row r="1162" spans="1:5" x14ac:dyDescent="0.25">
      <c r="A1162" s="1" t="s">
        <v>83</v>
      </c>
      <c r="B1162" s="1" t="str">
        <f>HYPERLINK("http://www.ncbi.nlm.nih.gov/entrez/query.fcgi?cmd=search&amp;db=gene&amp;term=22027","22027")</f>
        <v>22027</v>
      </c>
      <c r="C1162" s="5">
        <v>-1.22495269595789</v>
      </c>
      <c r="D1162" s="2">
        <v>1.7377831196263598E-5</v>
      </c>
      <c r="E1162" s="8">
        <v>2.3470432721992901E-3</v>
      </c>
    </row>
    <row r="1163" spans="1:5" x14ac:dyDescent="0.25">
      <c r="A1163" s="1" t="s">
        <v>1277</v>
      </c>
      <c r="B1163" s="1" t="str">
        <f>HYPERLINK("http://www.ncbi.nlm.nih.gov/entrez/query.fcgi?cmd=search&amp;db=gene&amp;term=17219","17219")</f>
        <v>17219</v>
      </c>
      <c r="C1163" s="5">
        <v>-1.2250750309359899</v>
      </c>
      <c r="D1163" s="2">
        <v>8.4794081743668794E-3</v>
      </c>
      <c r="E1163" s="8">
        <v>7.5214193919155903E-2</v>
      </c>
    </row>
    <row r="1164" spans="1:5" x14ac:dyDescent="0.25">
      <c r="A1164" s="1" t="s">
        <v>1338</v>
      </c>
      <c r="B1164" s="1" t="str">
        <f>HYPERLINK("http://www.ncbi.nlm.nih.gov/entrez/query.fcgi?cmd=search&amp;db=gene&amp;term=213391","213391")</f>
        <v>213391</v>
      </c>
      <c r="C1164" s="5">
        <v>-1.2261911713885301</v>
      </c>
      <c r="D1164" s="2">
        <v>9.4155744456698703E-3</v>
      </c>
      <c r="E1164" s="8">
        <v>7.9716244708545103E-2</v>
      </c>
    </row>
    <row r="1165" spans="1:5" x14ac:dyDescent="0.25">
      <c r="A1165" s="1" t="s">
        <v>419</v>
      </c>
      <c r="B1165" s="1" t="str">
        <f>HYPERLINK("http://www.ncbi.nlm.nih.gov/entrez/query.fcgi?cmd=search&amp;db=gene&amp;term=333182","333182")</f>
        <v>333182</v>
      </c>
      <c r="C1165" s="5">
        <v>-1.2262615188839701</v>
      </c>
      <c r="D1165" s="2">
        <v>9.0898932330274495E-4</v>
      </c>
      <c r="E1165" s="8">
        <v>2.4553550459362299E-2</v>
      </c>
    </row>
    <row r="1166" spans="1:5" x14ac:dyDescent="0.25">
      <c r="A1166" s="1" t="s">
        <v>87</v>
      </c>
      <c r="B1166" s="1" t="str">
        <f>HYPERLINK("http://www.ncbi.nlm.nih.gov/entrez/query.fcgi?cmd=search&amp;db=gene&amp;term=20818","20818")</f>
        <v>20818</v>
      </c>
      <c r="C1166" s="5">
        <v>-1.22627700878095</v>
      </c>
      <c r="D1166" s="2">
        <v>1.9315307692391301E-5</v>
      </c>
      <c r="E1166" s="8">
        <v>2.4901400149516702E-3</v>
      </c>
    </row>
    <row r="1167" spans="1:5" x14ac:dyDescent="0.25">
      <c r="A1167" s="1" t="s">
        <v>410</v>
      </c>
      <c r="B1167" s="1" t="str">
        <f>HYPERLINK("http://www.ncbi.nlm.nih.gov/entrez/query.fcgi?cmd=search&amp;db=gene&amp;term=319169","319169")</f>
        <v>319169</v>
      </c>
      <c r="C1167" s="5">
        <v>-1.22715510573618</v>
      </c>
      <c r="D1167" s="2">
        <v>8.4381630479035696E-4</v>
      </c>
      <c r="E1167" s="8">
        <v>2.3194664747915601E-2</v>
      </c>
    </row>
    <row r="1168" spans="1:5" x14ac:dyDescent="0.25">
      <c r="A1168" s="1" t="s">
        <v>1356</v>
      </c>
      <c r="B1168" s="1" t="str">
        <f>HYPERLINK("http://www.ncbi.nlm.nih.gov/entrez/query.fcgi?cmd=search&amp;db=gene&amp;term=66570","66570")</f>
        <v>66570</v>
      </c>
      <c r="C1168" s="5">
        <v>-1.22752362844184</v>
      </c>
      <c r="D1168" s="2">
        <v>9.8117202405978397E-3</v>
      </c>
      <c r="E1168" s="8">
        <v>8.1969105407259199E-2</v>
      </c>
    </row>
    <row r="1169" spans="1:5" x14ac:dyDescent="0.25">
      <c r="A1169" s="1" t="s">
        <v>879</v>
      </c>
      <c r="B1169" s="1" t="str">
        <f>HYPERLINK("http://www.ncbi.nlm.nih.gov/entrez/query.fcgi?cmd=search&amp;db=gene&amp;term=52679","52679")</f>
        <v>52679</v>
      </c>
      <c r="C1169" s="5">
        <v>-1.2294620216677301</v>
      </c>
      <c r="D1169" s="2">
        <v>3.9520875426988199E-3</v>
      </c>
      <c r="E1169" s="8">
        <v>5.0892695797906E-2</v>
      </c>
    </row>
    <row r="1170" spans="1:5" x14ac:dyDescent="0.25">
      <c r="A1170" s="1" t="s">
        <v>902</v>
      </c>
      <c r="B1170" s="1" t="str">
        <f>HYPERLINK("http://www.ncbi.nlm.nih.gov/entrez/query.fcgi?cmd=search&amp;db=gene&amp;term=12505","12505")</f>
        <v>12505</v>
      </c>
      <c r="C1170" s="5">
        <v>-1.22949998460899</v>
      </c>
      <c r="D1170" s="2">
        <v>4.1328117897987404E-3</v>
      </c>
      <c r="E1170" s="8">
        <v>5.18659104387948E-2</v>
      </c>
    </row>
    <row r="1171" spans="1:5" x14ac:dyDescent="0.25">
      <c r="A1171" s="1" t="s">
        <v>187</v>
      </c>
      <c r="B1171" s="1" t="str">
        <f>HYPERLINK("http://www.ncbi.nlm.nih.gov/entrez/query.fcgi?cmd=search&amp;db=gene&amp;term=20492","20492")</f>
        <v>20492</v>
      </c>
      <c r="C1171" s="5">
        <v>-1.2297152182294599</v>
      </c>
      <c r="D1171" s="2">
        <v>1.8600005222713101E-4</v>
      </c>
      <c r="E1171" s="8">
        <v>1.11852183340613E-2</v>
      </c>
    </row>
    <row r="1172" spans="1:5" x14ac:dyDescent="0.25">
      <c r="A1172" s="1" t="s">
        <v>610</v>
      </c>
      <c r="B1172" s="1" t="str">
        <f>HYPERLINK("http://www.ncbi.nlm.nih.gov/entrez/query.fcgi?cmd=search&amp;db=gene&amp;term=18969","18969")</f>
        <v>18969</v>
      </c>
      <c r="C1172" s="5">
        <v>-1.22974690106136</v>
      </c>
      <c r="D1172" s="2">
        <v>2.0237908375217999E-3</v>
      </c>
      <c r="E1172" s="8">
        <v>3.7419438504338501E-2</v>
      </c>
    </row>
    <row r="1173" spans="1:5" x14ac:dyDescent="0.25">
      <c r="A1173" s="1" t="s">
        <v>164</v>
      </c>
      <c r="B1173" s="1" t="str">
        <f>HYPERLINK("http://www.ncbi.nlm.nih.gov/entrez/query.fcgi?cmd=search&amp;db=gene&amp;term=18618","18618")</f>
        <v>18618</v>
      </c>
      <c r="C1173" s="5">
        <v>-1.2297645121365599</v>
      </c>
      <c r="D1173" s="2">
        <v>1.2651751274761499E-4</v>
      </c>
      <c r="E1173" s="8">
        <v>8.6990436422015403E-3</v>
      </c>
    </row>
    <row r="1174" spans="1:5" x14ac:dyDescent="0.25">
      <c r="A1174" s="1" t="s">
        <v>856</v>
      </c>
      <c r="B1174" s="1" t="str">
        <f>HYPERLINK("http://www.ncbi.nlm.nih.gov/entrez/query.fcgi?cmd=search&amp;db=gene&amp;term=14853","14853")</f>
        <v>14853</v>
      </c>
      <c r="C1174" s="5">
        <v>-1.2309470131664999</v>
      </c>
      <c r="D1174" s="2">
        <v>3.77913232597149E-3</v>
      </c>
      <c r="E1174" s="8">
        <v>4.99700310855253E-2</v>
      </c>
    </row>
    <row r="1175" spans="1:5" x14ac:dyDescent="0.25">
      <c r="A1175" s="1" t="s">
        <v>774</v>
      </c>
      <c r="B1175" s="1" t="str">
        <f>HYPERLINK("http://www.ncbi.nlm.nih.gov/entrez/query.fcgi?cmd=search&amp;db=gene&amp;term=71897","71897")</f>
        <v>71897</v>
      </c>
      <c r="C1175" s="5">
        <v>-1.2312990553088501</v>
      </c>
      <c r="D1175" s="2">
        <v>3.19435936763091E-3</v>
      </c>
      <c r="E1175" s="8">
        <v>4.6529962500043202E-2</v>
      </c>
    </row>
    <row r="1176" spans="1:5" x14ac:dyDescent="0.25">
      <c r="A1176" s="1" t="s">
        <v>61</v>
      </c>
      <c r="B1176" s="1" t="str">
        <f>HYPERLINK("http://www.ncbi.nlm.nih.gov/entrez/query.fcgi?cmd=search&amp;db=gene&amp;term=56390","56390")</f>
        <v>56390</v>
      </c>
      <c r="C1176" s="5">
        <v>-1.2330703757600701</v>
      </c>
      <c r="D1176" s="2">
        <v>9.5222281335516407E-6</v>
      </c>
      <c r="E1176" s="8">
        <v>1.72247693940913E-3</v>
      </c>
    </row>
    <row r="1177" spans="1:5" x14ac:dyDescent="0.25">
      <c r="A1177" s="1" t="s">
        <v>14</v>
      </c>
      <c r="B1177" s="1" t="str">
        <f>HYPERLINK("http://www.ncbi.nlm.nih.gov/entrez/query.fcgi?cmd=search&amp;db=gene&amp;term=26445","26445")</f>
        <v>26445</v>
      </c>
      <c r="C1177" s="5">
        <v>-1.23335089408501</v>
      </c>
      <c r="D1177" s="2">
        <v>4.5144121108009498E-7</v>
      </c>
      <c r="E1177" s="8">
        <v>3.4144027834304001E-4</v>
      </c>
    </row>
    <row r="1178" spans="1:5" x14ac:dyDescent="0.25">
      <c r="A1178" s="1" t="s">
        <v>9</v>
      </c>
      <c r="B1178" s="1" t="str">
        <f>HYPERLINK("http://www.ncbi.nlm.nih.gov/entrez/query.fcgi?cmd=search&amp;db=gene&amp;term=67044","67044")</f>
        <v>67044</v>
      </c>
      <c r="C1178" s="5">
        <v>-1.2336929026992101</v>
      </c>
      <c r="D1178" s="2">
        <v>6.4982487835152396E-8</v>
      </c>
      <c r="E1178" s="8">
        <v>7.3722684779174103E-5</v>
      </c>
    </row>
    <row r="1179" spans="1:5" x14ac:dyDescent="0.25">
      <c r="A1179" s="1" t="s">
        <v>909</v>
      </c>
      <c r="B1179" s="1" t="str">
        <f>HYPERLINK("http://www.ncbi.nlm.nih.gov/entrez/query.fcgi?cmd=search&amp;db=gene&amp;term=20583","20583")</f>
        <v>20583</v>
      </c>
      <c r="C1179" s="5">
        <v>-1.23459936352099</v>
      </c>
      <c r="D1179" s="2">
        <v>4.1965716409642102E-3</v>
      </c>
      <c r="E1179" s="8">
        <v>5.2212063672448399E-2</v>
      </c>
    </row>
    <row r="1180" spans="1:5" x14ac:dyDescent="0.25">
      <c r="A1180" s="1" t="s">
        <v>618</v>
      </c>
      <c r="B1180" s="1" t="str">
        <f>HYPERLINK("http://www.ncbi.nlm.nih.gov/entrez/query.fcgi?cmd=search&amp;db=gene&amp;term=76237","76237")</f>
        <v>76237</v>
      </c>
      <c r="C1180" s="5">
        <v>-1.23482121106373</v>
      </c>
      <c r="D1180" s="2">
        <v>2.05352130311454E-3</v>
      </c>
      <c r="E1180" s="8">
        <v>3.7576154388350103E-2</v>
      </c>
    </row>
    <row r="1181" spans="1:5" x14ac:dyDescent="0.25">
      <c r="A1181" s="1" t="s">
        <v>1109</v>
      </c>
      <c r="B1181" s="1" t="str">
        <f>HYPERLINK("http://www.ncbi.nlm.nih.gov/entrez/query.fcgi?cmd=search&amp;db=gene&amp;term=19141","19141")</f>
        <v>19141</v>
      </c>
      <c r="C1181" s="5">
        <v>-1.23607509163033</v>
      </c>
      <c r="D1181" s="2">
        <v>6.3733044735525502E-3</v>
      </c>
      <c r="E1181" s="8">
        <v>6.4990076410257697E-2</v>
      </c>
    </row>
    <row r="1182" spans="1:5" x14ac:dyDescent="0.25">
      <c r="A1182" s="1" t="s">
        <v>736</v>
      </c>
      <c r="B1182" s="1" t="str">
        <f>HYPERLINK("http://www.ncbi.nlm.nih.gov/entrez/query.fcgi?cmd=search&amp;db=gene&amp;term=217212","217212")</f>
        <v>217212</v>
      </c>
      <c r="C1182" s="5">
        <v>-1.2365204810372701</v>
      </c>
      <c r="D1182" s="2">
        <v>2.8573163756409098E-3</v>
      </c>
      <c r="E1182" s="8">
        <v>4.3924494974966498E-2</v>
      </c>
    </row>
    <row r="1183" spans="1:5" x14ac:dyDescent="0.25">
      <c r="A1183" s="1" t="s">
        <v>57</v>
      </c>
      <c r="B1183" s="1" t="str">
        <f>HYPERLINK("http://www.ncbi.nlm.nih.gov/entrez/query.fcgi?cmd=search&amp;db=gene&amp;term=217737","217737")</f>
        <v>217737</v>
      </c>
      <c r="C1183" s="5">
        <v>-1.2367928345539201</v>
      </c>
      <c r="D1183" s="2">
        <v>8.6067301303671701E-6</v>
      </c>
      <c r="E1183" s="8">
        <v>1.65537004974258E-3</v>
      </c>
    </row>
    <row r="1184" spans="1:5" x14ac:dyDescent="0.25">
      <c r="A1184" s="1" t="s">
        <v>1276</v>
      </c>
      <c r="B1184" s="1" t="str">
        <f>HYPERLINK("http://www.ncbi.nlm.nih.gov/entrez/query.fcgi?cmd=search&amp;db=gene&amp;term=66977","66977")</f>
        <v>66977</v>
      </c>
      <c r="C1184" s="5">
        <v>-1.2372571710467799</v>
      </c>
      <c r="D1184" s="2">
        <v>8.4737719774932198E-3</v>
      </c>
      <c r="E1184" s="8">
        <v>7.5214193919155903E-2</v>
      </c>
    </row>
    <row r="1185" spans="1:5" x14ac:dyDescent="0.25">
      <c r="A1185" s="1" t="s">
        <v>1016</v>
      </c>
      <c r="B1185" s="1" t="str">
        <f>HYPERLINK("http://www.ncbi.nlm.nih.gov/entrez/query.fcgi?cmd=search&amp;db=gene&amp;term=69354","69354")</f>
        <v>69354</v>
      </c>
      <c r="C1185" s="5">
        <v>-1.23844543998192</v>
      </c>
      <c r="D1185" s="2">
        <v>5.3630149315666599E-3</v>
      </c>
      <c r="E1185" s="8">
        <v>5.9747369782912202E-2</v>
      </c>
    </row>
    <row r="1186" spans="1:5" x14ac:dyDescent="0.25">
      <c r="A1186" s="1" t="s">
        <v>1163</v>
      </c>
      <c r="B1186" s="1" t="str">
        <f>HYPERLINK("http://www.ncbi.nlm.nih.gov/entrez/query.fcgi?cmd=search&amp;db=gene&amp;term=69993","69993")</f>
        <v>69993</v>
      </c>
      <c r="C1186" s="5">
        <v>-1.23951322632105</v>
      </c>
      <c r="D1186" s="2">
        <v>6.91719836606541E-3</v>
      </c>
      <c r="E1186" s="8">
        <v>6.7361091130466705E-2</v>
      </c>
    </row>
    <row r="1187" spans="1:5" x14ac:dyDescent="0.25">
      <c r="A1187" s="1" t="s">
        <v>946</v>
      </c>
      <c r="B1187" s="1" t="str">
        <f>HYPERLINK("http://www.ncbi.nlm.nih.gov/entrez/query.fcgi?cmd=search&amp;db=gene&amp;term=217216","217216")</f>
        <v>217216</v>
      </c>
      <c r="C1187" s="5">
        <v>-1.24033119731018</v>
      </c>
      <c r="D1187" s="2">
        <v>4.5665548667952497E-3</v>
      </c>
      <c r="E1187" s="8">
        <v>5.46196470207835E-2</v>
      </c>
    </row>
    <row r="1188" spans="1:5" x14ac:dyDescent="0.25">
      <c r="A1188" s="1" t="s">
        <v>457</v>
      </c>
      <c r="B1188" s="1" t="str">
        <f>HYPERLINK("http://www.ncbi.nlm.nih.gov/entrez/query.fcgi?cmd=search&amp;db=gene&amp;term=106795","106795")</f>
        <v>106795</v>
      </c>
      <c r="C1188" s="5">
        <v>-1.2408268977110199</v>
      </c>
      <c r="D1188" s="2">
        <v>1.0940645630188599E-3</v>
      </c>
      <c r="E1188" s="8">
        <v>2.7100810650472901E-2</v>
      </c>
    </row>
    <row r="1189" spans="1:5" x14ac:dyDescent="0.25">
      <c r="A1189" s="1" t="s">
        <v>911</v>
      </c>
      <c r="B1189" s="1" t="str">
        <f>HYPERLINK("http://www.ncbi.nlm.nih.gov/entrez/query.fcgi?cmd=search&amp;db=gene&amp;term=434065","434065")</f>
        <v>434065</v>
      </c>
      <c r="C1189" s="5">
        <v>-1.24098793743267</v>
      </c>
      <c r="D1189" s="2">
        <v>4.2018140410637903E-3</v>
      </c>
      <c r="E1189" s="8">
        <v>5.2212063672448399E-2</v>
      </c>
    </row>
    <row r="1190" spans="1:5" x14ac:dyDescent="0.25">
      <c r="A1190" s="1" t="s">
        <v>1170</v>
      </c>
      <c r="B1190" s="1" t="str">
        <f>HYPERLINK("http://www.ncbi.nlm.nih.gov/entrez/query.fcgi?cmd=search&amp;db=gene&amp;term=12032","12032")</f>
        <v>12032</v>
      </c>
      <c r="C1190" s="5">
        <v>-1.2412704652517701</v>
      </c>
      <c r="D1190" s="2">
        <v>7.0013130230155403E-3</v>
      </c>
      <c r="E1190" s="8">
        <v>6.7772997122410902E-2</v>
      </c>
    </row>
    <row r="1191" spans="1:5" x14ac:dyDescent="0.25">
      <c r="A1191" s="1" t="s">
        <v>26</v>
      </c>
      <c r="B1191" s="1" t="str">
        <f>HYPERLINK("http://www.ncbi.nlm.nih.gov/entrez/query.fcgi?cmd=search&amp;db=gene&amp;term=67846","67846")</f>
        <v>67846</v>
      </c>
      <c r="C1191" s="5">
        <v>-1.2423953786945401</v>
      </c>
      <c r="D1191" s="2">
        <v>1.34963254039278E-6</v>
      </c>
      <c r="E1191" s="8">
        <v>5.6709600145572498E-4</v>
      </c>
    </row>
    <row r="1192" spans="1:5" x14ac:dyDescent="0.25">
      <c r="A1192" s="1" t="s">
        <v>590</v>
      </c>
      <c r="B1192" s="1" t="str">
        <f>HYPERLINK("http://www.ncbi.nlm.nih.gov/entrez/query.fcgi?cmd=search&amp;db=gene&amp;term=20873","20873")</f>
        <v>20873</v>
      </c>
      <c r="C1192" s="5">
        <v>-1.2429452457313499</v>
      </c>
      <c r="D1192" s="2">
        <v>1.9326391045395601E-3</v>
      </c>
      <c r="E1192" s="8">
        <v>3.6976983701230197E-2</v>
      </c>
    </row>
    <row r="1193" spans="1:5" x14ac:dyDescent="0.25">
      <c r="A1193" s="1" t="s">
        <v>1333</v>
      </c>
      <c r="B1193" s="1" t="str">
        <f>HYPERLINK("http://www.ncbi.nlm.nih.gov/entrez/query.fcgi?cmd=search&amp;db=gene&amp;term=20442","20442")</f>
        <v>20442</v>
      </c>
      <c r="C1193" s="5">
        <v>-1.2430700748554</v>
      </c>
      <c r="D1193" s="2">
        <v>9.3546117738401192E-3</v>
      </c>
      <c r="E1193" s="8">
        <v>7.9372501573183804E-2</v>
      </c>
    </row>
    <row r="1194" spans="1:5" x14ac:dyDescent="0.25">
      <c r="A1194" s="1" t="s">
        <v>546</v>
      </c>
      <c r="B1194" s="1" t="str">
        <f>HYPERLINK("http://www.ncbi.nlm.nih.gov/entrez/query.fcgi?cmd=search&amp;db=gene&amp;term=106344","106344")</f>
        <v>106344</v>
      </c>
      <c r="C1194" s="5">
        <v>-1.2431921835536699</v>
      </c>
      <c r="D1194" s="2">
        <v>1.68215617763012E-3</v>
      </c>
      <c r="E1194" s="8">
        <v>3.4824955075847999E-2</v>
      </c>
    </row>
    <row r="1195" spans="1:5" x14ac:dyDescent="0.25">
      <c r="A1195" s="1" t="s">
        <v>1351</v>
      </c>
      <c r="B1195" s="1" t="str">
        <f>HYPERLINK("http://www.ncbi.nlm.nih.gov/entrez/query.fcgi?cmd=search&amp;db=gene&amp;term=17341","17341")</f>
        <v>17341</v>
      </c>
      <c r="C1195" s="5">
        <v>-1.24363291567287</v>
      </c>
      <c r="D1195" s="2">
        <v>9.6834500258542507E-3</v>
      </c>
      <c r="E1195" s="8">
        <v>8.1196466019095206E-2</v>
      </c>
    </row>
    <row r="1196" spans="1:5" x14ac:dyDescent="0.25">
      <c r="A1196" s="1" t="s">
        <v>1031</v>
      </c>
      <c r="B1196" s="1" t="str">
        <f>HYPERLINK("http://www.ncbi.nlm.nih.gov/entrez/query.fcgi?cmd=search&amp;db=gene&amp;term=24117","24117")</f>
        <v>24117</v>
      </c>
      <c r="C1196" s="5">
        <v>-1.2437606489645601</v>
      </c>
      <c r="D1196" s="2">
        <v>5.4966100389610703E-3</v>
      </c>
      <c r="E1196" s="8">
        <v>6.0341179459442597E-2</v>
      </c>
    </row>
    <row r="1197" spans="1:5" x14ac:dyDescent="0.25">
      <c r="A1197" s="1" t="s">
        <v>338</v>
      </c>
      <c r="B1197" s="1" t="str">
        <f>HYPERLINK("http://www.ncbi.nlm.nih.gov/entrez/query.fcgi?cmd=search&amp;db=gene&amp;term=71805","71805")</f>
        <v>71805</v>
      </c>
      <c r="C1197" s="5">
        <v>-1.2438425657033501</v>
      </c>
      <c r="D1197" s="2">
        <v>5.7595444959202002E-4</v>
      </c>
      <c r="E1197" s="8">
        <v>1.91931120561518E-2</v>
      </c>
    </row>
    <row r="1198" spans="1:5" x14ac:dyDescent="0.25">
      <c r="A1198" s="1" t="s">
        <v>34</v>
      </c>
      <c r="B1198" s="1" t="str">
        <f>HYPERLINK("http://www.ncbi.nlm.nih.gov/entrez/query.fcgi?cmd=search&amp;db=gene&amp;term=434402","434402")</f>
        <v>434402</v>
      </c>
      <c r="C1198" s="5">
        <v>-1.2442820266052801</v>
      </c>
      <c r="D1198" s="2">
        <v>2.24215502031555E-6</v>
      </c>
      <c r="E1198" s="8">
        <v>7.0979022625641298E-4</v>
      </c>
    </row>
    <row r="1199" spans="1:5" x14ac:dyDescent="0.25">
      <c r="A1199" s="1" t="s">
        <v>492</v>
      </c>
      <c r="B1199" s="1" t="str">
        <f>HYPERLINK("http://www.ncbi.nlm.nih.gov/entrez/query.fcgi?cmd=search&amp;db=gene&amp;term=67824","67824")</f>
        <v>67824</v>
      </c>
      <c r="C1199" s="5">
        <v>-1.24429762309865</v>
      </c>
      <c r="D1199" s="2">
        <v>1.2902798637275401E-3</v>
      </c>
      <c r="E1199" s="8">
        <v>2.9632055555814201E-2</v>
      </c>
    </row>
    <row r="1200" spans="1:5" x14ac:dyDescent="0.25">
      <c r="A1200" s="1" t="s">
        <v>728</v>
      </c>
      <c r="B1200" s="1" t="str">
        <f>HYPERLINK("http://www.ncbi.nlm.nih.gov/entrez/query.fcgi?cmd=search&amp;db=gene&amp;term=17386","17386")</f>
        <v>17386</v>
      </c>
      <c r="C1200" s="5">
        <v>-1.2453932502295799</v>
      </c>
      <c r="D1200" s="2">
        <v>2.80954706925796E-3</v>
      </c>
      <c r="E1200" s="8">
        <v>4.3663471405377997E-2</v>
      </c>
    </row>
    <row r="1201" spans="1:5" x14ac:dyDescent="0.25">
      <c r="A1201" s="1" t="s">
        <v>461</v>
      </c>
      <c r="B1201" s="1" t="str">
        <f>HYPERLINK("http://www.ncbi.nlm.nih.gov/entrez/query.fcgi?cmd=search&amp;db=gene&amp;term=19672","19672")</f>
        <v>19672</v>
      </c>
      <c r="C1201" s="5">
        <v>-1.24548923827893</v>
      </c>
      <c r="D1201" s="2">
        <v>1.12868461690963E-3</v>
      </c>
      <c r="E1201" s="8">
        <v>2.7599437703729999E-2</v>
      </c>
    </row>
    <row r="1202" spans="1:5" x14ac:dyDescent="0.25">
      <c r="A1202" s="1" t="s">
        <v>75</v>
      </c>
      <c r="B1202" s="1" t="str">
        <f>HYPERLINK("http://www.ncbi.nlm.nih.gov/entrez/query.fcgi?cmd=search&amp;db=gene&amp;term=11769","11769")</f>
        <v>11769</v>
      </c>
      <c r="C1202" s="5">
        <v>-1.24618785066798</v>
      </c>
      <c r="D1202" s="2">
        <v>1.26065366226058E-5</v>
      </c>
      <c r="E1202" s="8">
        <v>1.8818586776777201E-3</v>
      </c>
    </row>
    <row r="1203" spans="1:5" x14ac:dyDescent="0.25">
      <c r="A1203" s="1" t="s">
        <v>40</v>
      </c>
      <c r="B1203" s="1" t="str">
        <f>HYPERLINK("http://www.ncbi.nlm.nih.gov/entrez/query.fcgi?cmd=search&amp;db=gene&amp;term=13135","13135")</f>
        <v>13135</v>
      </c>
      <c r="C1203" s="5">
        <v>-1.2462522794550801</v>
      </c>
      <c r="D1203" s="2">
        <v>3.2435934249619402E-6</v>
      </c>
      <c r="E1203" s="8">
        <v>8.9752667138413204E-4</v>
      </c>
    </row>
    <row r="1204" spans="1:5" x14ac:dyDescent="0.25">
      <c r="A1204" s="1" t="s">
        <v>37</v>
      </c>
      <c r="B1204" s="1" t="str">
        <f>HYPERLINK("http://www.ncbi.nlm.nih.gov/entrez/query.fcgi?cmd=search&amp;db=gene&amp;term=66136","66136")</f>
        <v>66136</v>
      </c>
      <c r="C1204" s="5">
        <v>-1.2485494821286101</v>
      </c>
      <c r="D1204" s="2">
        <v>2.6159512831469598E-6</v>
      </c>
      <c r="E1204" s="8">
        <v>7.6354214991018895E-4</v>
      </c>
    </row>
    <row r="1205" spans="1:5" x14ac:dyDescent="0.25">
      <c r="A1205" s="1" t="s">
        <v>218</v>
      </c>
      <c r="B1205" s="1" t="str">
        <f>HYPERLINK("http://www.ncbi.nlm.nih.gov/entrez/query.fcgi?cmd=search&amp;db=gene&amp;term=234388","234388")</f>
        <v>234388</v>
      </c>
      <c r="C1205" s="5">
        <v>-1.2485589483703601</v>
      </c>
      <c r="D1205" s="2">
        <v>2.44039229056803E-4</v>
      </c>
      <c r="E1205" s="8">
        <v>1.2642132506345599E-2</v>
      </c>
    </row>
    <row r="1206" spans="1:5" x14ac:dyDescent="0.25">
      <c r="A1206" s="1" t="s">
        <v>155</v>
      </c>
      <c r="B1206" s="1" t="str">
        <f>HYPERLINK("http://www.ncbi.nlm.nih.gov/entrez/query.fcgi?cmd=search&amp;db=gene&amp;term=71924","71924")</f>
        <v>71924</v>
      </c>
      <c r="C1206" s="5">
        <v>-1.24901242894104</v>
      </c>
      <c r="D1206" s="2">
        <v>1.12042098873832E-4</v>
      </c>
      <c r="E1206" s="8">
        <v>8.1174732849855404E-3</v>
      </c>
    </row>
    <row r="1207" spans="1:5" x14ac:dyDescent="0.25">
      <c r="A1207" s="1" t="s">
        <v>15</v>
      </c>
      <c r="B1207" s="1" t="str">
        <f>HYPERLINK("http://www.ncbi.nlm.nih.gov/entrez/query.fcgi?cmd=search&amp;db=gene&amp;term=68479","68479")</f>
        <v>68479</v>
      </c>
      <c r="C1207" s="5">
        <v>-1.25077318517492</v>
      </c>
      <c r="D1207" s="2">
        <v>4.9154317482979995E-7</v>
      </c>
      <c r="E1207" s="8">
        <v>3.4853507980161602E-4</v>
      </c>
    </row>
    <row r="1208" spans="1:5" x14ac:dyDescent="0.25">
      <c r="A1208" s="1" t="s">
        <v>1039</v>
      </c>
      <c r="B1208" s="1" t="str">
        <f>HYPERLINK("http://www.ncbi.nlm.nih.gov/entrez/query.fcgi?cmd=search&amp;db=gene&amp;term=12544","12544")</f>
        <v>12544</v>
      </c>
      <c r="C1208" s="5">
        <v>-1.2509904203501101</v>
      </c>
      <c r="D1208" s="2">
        <v>5.55748780264764E-3</v>
      </c>
      <c r="E1208" s="8">
        <v>6.05665166909823E-2</v>
      </c>
    </row>
    <row r="1209" spans="1:5" x14ac:dyDescent="0.25">
      <c r="A1209" s="1" t="s">
        <v>1180</v>
      </c>
      <c r="B1209" s="1" t="str">
        <f>HYPERLINK("http://www.ncbi.nlm.nih.gov/entrez/query.fcgi?cmd=search&amp;db=gene&amp;term=327762","327762")</f>
        <v>327762</v>
      </c>
      <c r="C1209" s="5">
        <v>-1.2519117347052999</v>
      </c>
      <c r="D1209" s="2">
        <v>7.1141269769323702E-3</v>
      </c>
      <c r="E1209" s="8">
        <v>6.8233062095748601E-2</v>
      </c>
    </row>
    <row r="1210" spans="1:5" x14ac:dyDescent="0.25">
      <c r="A1210" s="1" t="s">
        <v>777</v>
      </c>
      <c r="B1210" s="1" t="str">
        <f>HYPERLINK("http://www.ncbi.nlm.nih.gov/entrez/query.fcgi?cmd=search&amp;db=gene&amp;term=12424","12424")</f>
        <v>12424</v>
      </c>
      <c r="C1210" s="5">
        <v>-1.25208818650135</v>
      </c>
      <c r="D1210" s="2">
        <v>3.19880516516879E-3</v>
      </c>
      <c r="E1210" s="8">
        <v>4.6529962500043202E-2</v>
      </c>
    </row>
    <row r="1211" spans="1:5" x14ac:dyDescent="0.25">
      <c r="A1211" s="1" t="s">
        <v>660</v>
      </c>
      <c r="B1211" s="1" t="str">
        <f>HYPERLINK("http://www.ncbi.nlm.nih.gov/entrez/query.fcgi?cmd=search&amp;db=gene&amp;term=639025","639025")</f>
        <v>639025</v>
      </c>
      <c r="C1211" s="5">
        <v>-1.2523607394706799</v>
      </c>
      <c r="D1211" s="2">
        <v>2.3166608920393E-3</v>
      </c>
      <c r="E1211" s="8">
        <v>3.95818873282286E-2</v>
      </c>
    </row>
    <row r="1212" spans="1:5" x14ac:dyDescent="0.25">
      <c r="A1212" s="1" t="s">
        <v>1218</v>
      </c>
      <c r="B1212" s="1" t="str">
        <f>HYPERLINK("http://www.ncbi.nlm.nih.gov/entrez/query.fcgi?cmd=search&amp;db=gene&amp;term=16176","16176")</f>
        <v>16176</v>
      </c>
      <c r="C1212" s="5">
        <v>-1.2535421338341901</v>
      </c>
      <c r="D1212" s="2">
        <v>7.6277696731592596E-3</v>
      </c>
      <c r="E1212" s="8">
        <v>7.0932056039493305E-2</v>
      </c>
    </row>
    <row r="1213" spans="1:5" x14ac:dyDescent="0.25">
      <c r="A1213" s="1" t="s">
        <v>1012</v>
      </c>
      <c r="B1213" s="1" t="str">
        <f>HYPERLINK("http://www.ncbi.nlm.nih.gov/entrez/query.fcgi?cmd=search&amp;db=gene&amp;term=51788","51788")</f>
        <v>51788</v>
      </c>
      <c r="C1213" s="5">
        <v>-1.2543188124434601</v>
      </c>
      <c r="D1213" s="2">
        <v>5.2943273765764199E-3</v>
      </c>
      <c r="E1213" s="8">
        <v>5.9234898148236598E-2</v>
      </c>
    </row>
    <row r="1214" spans="1:5" x14ac:dyDescent="0.25">
      <c r="A1214" s="1" t="s">
        <v>363</v>
      </c>
      <c r="B1214" s="1" t="str">
        <f>HYPERLINK("http://www.ncbi.nlm.nih.gov/entrez/query.fcgi?cmd=search&amp;db=gene&amp;term=330790","330790")</f>
        <v>330790</v>
      </c>
      <c r="C1214" s="5">
        <v>-1.25434593361036</v>
      </c>
      <c r="D1214" s="2">
        <v>6.5483131343802004E-4</v>
      </c>
      <c r="E1214" s="8">
        <v>2.0396974946003999E-2</v>
      </c>
    </row>
    <row r="1215" spans="1:5" x14ac:dyDescent="0.25">
      <c r="A1215" s="1" t="s">
        <v>541</v>
      </c>
      <c r="B1215" s="1" t="str">
        <f>HYPERLINK("http://www.ncbi.nlm.nih.gov/entrez/query.fcgi?cmd=search&amp;db=gene&amp;term=20255","20255")</f>
        <v>20255</v>
      </c>
      <c r="C1215" s="5">
        <v>-1.25448562951635</v>
      </c>
      <c r="D1215" s="2">
        <v>1.62882688549848E-3</v>
      </c>
      <c r="E1215" s="8">
        <v>3.40314072428584E-2</v>
      </c>
    </row>
    <row r="1216" spans="1:5" x14ac:dyDescent="0.25">
      <c r="A1216" s="1" t="s">
        <v>451</v>
      </c>
      <c r="B1216" s="1" t="str">
        <f>HYPERLINK("http://www.ncbi.nlm.nih.gov/entrez/query.fcgi?cmd=search&amp;db=gene&amp;term=100043772","100043772")</f>
        <v>100043772</v>
      </c>
      <c r="C1216" s="5">
        <v>-1.2555847875508299</v>
      </c>
      <c r="D1216" s="2">
        <v>1.0781766849921001E-3</v>
      </c>
      <c r="E1216" s="8">
        <v>2.7061776933094001E-2</v>
      </c>
    </row>
    <row r="1217" spans="1:5" x14ac:dyDescent="0.25">
      <c r="A1217" s="1" t="s">
        <v>277</v>
      </c>
      <c r="B1217" s="1" t="str">
        <f>HYPERLINK("http://www.ncbi.nlm.nih.gov/entrez/query.fcgi?cmd=search&amp;db=gene&amp;term=13386","13386")</f>
        <v>13386</v>
      </c>
      <c r="C1217" s="5">
        <v>-1.25655061445062</v>
      </c>
      <c r="D1217" s="2">
        <v>3.8839963638936898E-4</v>
      </c>
      <c r="E1217" s="8">
        <v>1.5735102549919E-2</v>
      </c>
    </row>
    <row r="1218" spans="1:5" x14ac:dyDescent="0.25">
      <c r="A1218" s="1" t="s">
        <v>64</v>
      </c>
      <c r="B1218" s="1" t="str">
        <f>HYPERLINK("http://www.ncbi.nlm.nih.gov/entrez/query.fcgi?cmd=search&amp;db=gene&amp;term=240334","240334")</f>
        <v>240334</v>
      </c>
      <c r="C1218" s="5">
        <v>-1.2575700442594899</v>
      </c>
      <c r="D1218" s="2">
        <v>1.0014675536407199E-5</v>
      </c>
      <c r="E1218" s="8">
        <v>1.7342279544200099E-3</v>
      </c>
    </row>
    <row r="1219" spans="1:5" x14ac:dyDescent="0.25">
      <c r="A1219" s="1" t="s">
        <v>992</v>
      </c>
      <c r="B1219" s="1" t="str">
        <f>HYPERLINK("http://www.ncbi.nlm.nih.gov/entrez/query.fcgi?cmd=search&amp;db=gene&amp;term=14211","14211")</f>
        <v>14211</v>
      </c>
      <c r="C1219" s="5">
        <v>-1.25761857270422</v>
      </c>
      <c r="D1219" s="2">
        <v>5.0044980508134902E-3</v>
      </c>
      <c r="E1219" s="8">
        <v>5.7118783387872199E-2</v>
      </c>
    </row>
    <row r="1220" spans="1:5" x14ac:dyDescent="0.25">
      <c r="A1220" s="1" t="s">
        <v>468</v>
      </c>
      <c r="B1220" s="1" t="str">
        <f>HYPERLINK("http://www.ncbi.nlm.nih.gov/entrez/query.fcgi?cmd=search&amp;db=gene&amp;term=100526546","100526546")</f>
        <v>100526546</v>
      </c>
      <c r="C1220" s="5">
        <v>-1.2579708476507401</v>
      </c>
      <c r="D1220" s="2">
        <v>1.1733114163994299E-3</v>
      </c>
      <c r="E1220" s="8">
        <v>2.83217605695564E-2</v>
      </c>
    </row>
    <row r="1221" spans="1:5" x14ac:dyDescent="0.25">
      <c r="A1221" s="1" t="s">
        <v>994</v>
      </c>
      <c r="B1221" s="1" t="str">
        <f>HYPERLINK("http://www.ncbi.nlm.nih.gov/entrez/query.fcgi?cmd=search&amp;db=gene&amp;term=244885","244885")</f>
        <v>244885</v>
      </c>
      <c r="C1221" s="5">
        <v>-1.2585098066795299</v>
      </c>
      <c r="D1221" s="2">
        <v>5.0565193599687603E-3</v>
      </c>
      <c r="E1221" s="8">
        <v>5.7596639416503399E-2</v>
      </c>
    </row>
    <row r="1222" spans="1:5" x14ac:dyDescent="0.25">
      <c r="A1222" s="1" t="s">
        <v>77</v>
      </c>
      <c r="B1222" s="1" t="str">
        <f>HYPERLINK("http://www.ncbi.nlm.nih.gov/entrez/query.fcgi?cmd=search&amp;db=gene&amp;term=94275","94275")</f>
        <v>94275</v>
      </c>
      <c r="C1222" s="5">
        <v>-1.2595318035027401</v>
      </c>
      <c r="D1222" s="2">
        <v>1.3402288144392899E-5</v>
      </c>
      <c r="E1222" s="8">
        <v>1.9493470118762E-3</v>
      </c>
    </row>
    <row r="1223" spans="1:5" x14ac:dyDescent="0.25">
      <c r="A1223" s="1" t="s">
        <v>294</v>
      </c>
      <c r="B1223" s="1" t="str">
        <f>HYPERLINK("http://www.ncbi.nlm.nih.gov/entrez/query.fcgi?cmd=search&amp;db=gene&amp;term=242083","242083")</f>
        <v>242083</v>
      </c>
      <c r="C1223" s="5">
        <v>-1.2626122628771299</v>
      </c>
      <c r="D1223" s="2">
        <v>4.3272039949693298E-4</v>
      </c>
      <c r="E1223" s="8">
        <v>1.6641411582971201E-2</v>
      </c>
    </row>
    <row r="1224" spans="1:5" x14ac:dyDescent="0.25">
      <c r="A1224" s="1" t="s">
        <v>178</v>
      </c>
      <c r="B1224" s="1" t="str">
        <f>HYPERLINK("http://www.ncbi.nlm.nih.gov/entrez/query.fcgi?cmd=search&amp;db=gene&amp;term=320129","320129")</f>
        <v>320129</v>
      </c>
      <c r="C1224" s="5">
        <v>-1.2645304264649999</v>
      </c>
      <c r="D1224" s="2">
        <v>1.6339769009432499E-4</v>
      </c>
      <c r="E1224" s="8">
        <v>1.0356134692494899E-2</v>
      </c>
    </row>
    <row r="1225" spans="1:5" x14ac:dyDescent="0.25">
      <c r="A1225" s="1" t="s">
        <v>650</v>
      </c>
      <c r="B1225" s="1" t="str">
        <f>HYPERLINK("http://www.ncbi.nlm.nih.gov/entrez/query.fcgi?cmd=search&amp;db=gene&amp;term=17216","17216")</f>
        <v>17216</v>
      </c>
      <c r="C1225" s="5">
        <v>-1.2651143143174499</v>
      </c>
      <c r="D1225" s="2">
        <v>2.2503712361265902E-3</v>
      </c>
      <c r="E1225" s="8">
        <v>3.9157177601265601E-2</v>
      </c>
    </row>
    <row r="1226" spans="1:5" x14ac:dyDescent="0.25">
      <c r="A1226" s="1" t="s">
        <v>149</v>
      </c>
      <c r="B1226" s="1" t="str">
        <f>HYPERLINK("http://www.ncbi.nlm.nih.gov/entrez/query.fcgi?cmd=search&amp;db=gene&amp;term=66684","66684")</f>
        <v>66684</v>
      </c>
      <c r="C1226" s="5">
        <v>-1.2659246753395299</v>
      </c>
      <c r="D1226" s="2">
        <v>1.0707488782335501E-4</v>
      </c>
      <c r="E1226" s="8">
        <v>8.0984364308445307E-3</v>
      </c>
    </row>
    <row r="1227" spans="1:5" x14ac:dyDescent="0.25">
      <c r="A1227" s="1" t="s">
        <v>1095</v>
      </c>
      <c r="B1227" s="1" t="str">
        <f>HYPERLINK("http://www.ncbi.nlm.nih.gov/entrez/query.fcgi?cmd=search&amp;db=gene&amp;term=231805","231805")</f>
        <v>231805</v>
      </c>
      <c r="C1227" s="5">
        <v>-1.26616186237858</v>
      </c>
      <c r="D1227" s="2">
        <v>6.1630366141489602E-3</v>
      </c>
      <c r="E1227" s="8">
        <v>6.3737192359398898E-2</v>
      </c>
    </row>
    <row r="1228" spans="1:5" x14ac:dyDescent="0.25">
      <c r="A1228" s="1" t="s">
        <v>722</v>
      </c>
      <c r="B1228" s="1" t="str">
        <f>HYPERLINK("http://www.ncbi.nlm.nih.gov/entrez/query.fcgi?cmd=search&amp;db=gene&amp;term=12189","12189")</f>
        <v>12189</v>
      </c>
      <c r="C1228" s="5">
        <v>-1.2677843024386799</v>
      </c>
      <c r="D1228" s="2">
        <v>2.7393789250149702E-3</v>
      </c>
      <c r="E1228" s="8">
        <v>4.2925795530977098E-2</v>
      </c>
    </row>
    <row r="1229" spans="1:5" x14ac:dyDescent="0.25">
      <c r="A1229" s="1" t="s">
        <v>254</v>
      </c>
      <c r="B1229" s="1" t="str">
        <f>HYPERLINK("http://www.ncbi.nlm.nih.gov/entrez/query.fcgi?cmd=search&amp;db=gene&amp;term=56277","56277")</f>
        <v>56277</v>
      </c>
      <c r="C1229" s="5">
        <v>-1.2684635989305999</v>
      </c>
      <c r="D1229" s="2">
        <v>3.2629978718423701E-4</v>
      </c>
      <c r="E1229" s="8">
        <v>1.45097320591121E-2</v>
      </c>
    </row>
    <row r="1230" spans="1:5" x14ac:dyDescent="0.25">
      <c r="A1230" s="1" t="s">
        <v>354</v>
      </c>
      <c r="B1230" s="1" t="str">
        <f>HYPERLINK("http://www.ncbi.nlm.nih.gov/entrez/query.fcgi?cmd=search&amp;db=gene&amp;term=58869","58869")</f>
        <v>58869</v>
      </c>
      <c r="C1230" s="5">
        <v>-1.27000989447529</v>
      </c>
      <c r="D1230" s="2">
        <v>6.3149308050891595E-4</v>
      </c>
      <c r="E1230" s="8">
        <v>2.0162176636261901E-2</v>
      </c>
    </row>
    <row r="1231" spans="1:5" x14ac:dyDescent="0.25">
      <c r="A1231" s="1" t="s">
        <v>870</v>
      </c>
      <c r="B1231" s="1" t="str">
        <f>HYPERLINK("http://www.ncbi.nlm.nih.gov/entrez/query.fcgi?cmd=search&amp;db=gene&amp;term=330096","330096")</f>
        <v>330096</v>
      </c>
      <c r="C1231" s="5">
        <v>-1.2701574036893399</v>
      </c>
      <c r="D1231" s="2">
        <v>3.8993541326433098E-3</v>
      </c>
      <c r="E1231" s="8">
        <v>5.07318853626317E-2</v>
      </c>
    </row>
    <row r="1232" spans="1:5" x14ac:dyDescent="0.25">
      <c r="A1232" s="1" t="s">
        <v>288</v>
      </c>
      <c r="B1232" s="1" t="str">
        <f>HYPERLINK("http://www.ncbi.nlm.nih.gov/entrez/query.fcgi?cmd=search&amp;db=gene&amp;term=70472","70472")</f>
        <v>70472</v>
      </c>
      <c r="C1232" s="5">
        <v>-1.2707254441551701</v>
      </c>
      <c r="D1232" s="2">
        <v>4.1815466208361402E-4</v>
      </c>
      <c r="E1232" s="8">
        <v>1.64044054812344E-2</v>
      </c>
    </row>
    <row r="1233" spans="1:5" x14ac:dyDescent="0.25">
      <c r="A1233" s="1" t="s">
        <v>454</v>
      </c>
      <c r="B1233" s="1" t="str">
        <f>HYPERLINK("http://www.ncbi.nlm.nih.gov/entrez/query.fcgi?cmd=search&amp;db=gene&amp;term=69583","69583")</f>
        <v>69583</v>
      </c>
      <c r="C1233" s="5">
        <v>-1.2718155334663499</v>
      </c>
      <c r="D1233" s="2">
        <v>1.0907827060955299E-3</v>
      </c>
      <c r="E1233" s="8">
        <v>2.70930355806237E-2</v>
      </c>
    </row>
    <row r="1234" spans="1:5" x14ac:dyDescent="0.25">
      <c r="A1234" s="1" t="s">
        <v>640</v>
      </c>
      <c r="B1234" s="1" t="str">
        <f>HYPERLINK("http://www.ncbi.nlm.nih.gov/entrez/query.fcgi?cmd=search&amp;db=gene&amp;term=17220","17220")</f>
        <v>17220</v>
      </c>
      <c r="C1234" s="5">
        <v>-1.2725223940977799</v>
      </c>
      <c r="D1234" s="2">
        <v>2.2030591241688499E-3</v>
      </c>
      <c r="E1234" s="8">
        <v>3.8864093740861201E-2</v>
      </c>
    </row>
    <row r="1235" spans="1:5" x14ac:dyDescent="0.25">
      <c r="A1235" s="1" t="s">
        <v>1119</v>
      </c>
      <c r="B1235" s="1" t="str">
        <f>HYPERLINK("http://www.ncbi.nlm.nih.gov/entrez/query.fcgi?cmd=search&amp;db=gene&amp;term=71988","71988")</f>
        <v>71988</v>
      </c>
      <c r="C1235" s="5">
        <v>-1.2733093690760899</v>
      </c>
      <c r="D1235" s="2">
        <v>6.4558503926557299E-3</v>
      </c>
      <c r="E1235" s="8">
        <v>6.5336016675682396E-2</v>
      </c>
    </row>
    <row r="1236" spans="1:5" x14ac:dyDescent="0.25">
      <c r="A1236" s="1" t="s">
        <v>236</v>
      </c>
      <c r="B1236" s="1" t="str">
        <f>HYPERLINK("http://www.ncbi.nlm.nih.gov/entrez/query.fcgi?cmd=search&amp;db=gene&amp;term=16518","16518")</f>
        <v>16518</v>
      </c>
      <c r="C1236" s="5">
        <v>-1.2734527953052699</v>
      </c>
      <c r="D1236" s="2">
        <v>2.9016522085911799E-4</v>
      </c>
      <c r="E1236" s="8">
        <v>1.38221737585341E-2</v>
      </c>
    </row>
    <row r="1237" spans="1:5" x14ac:dyDescent="0.25">
      <c r="A1237" s="1" t="s">
        <v>602</v>
      </c>
      <c r="B1237" s="1" t="str">
        <f>HYPERLINK("http://www.ncbi.nlm.nih.gov/entrez/query.fcgi?cmd=search&amp;db=gene&amp;term=66495","66495")</f>
        <v>66495</v>
      </c>
      <c r="C1237" s="5">
        <v>-1.27420798553909</v>
      </c>
      <c r="D1237" s="2">
        <v>1.989180009216E-3</v>
      </c>
      <c r="E1237" s="8">
        <v>3.7320878849621E-2</v>
      </c>
    </row>
    <row r="1238" spans="1:5" x14ac:dyDescent="0.25">
      <c r="A1238" s="1" t="s">
        <v>733</v>
      </c>
      <c r="B1238" s="1" t="str">
        <f>HYPERLINK("http://www.ncbi.nlm.nih.gov/entrez/query.fcgi?cmd=search&amp;db=gene&amp;term=19366","19366")</f>
        <v>19366</v>
      </c>
      <c r="C1238" s="5">
        <v>-1.27440853524011</v>
      </c>
      <c r="D1238" s="2">
        <v>2.85187545869903E-3</v>
      </c>
      <c r="E1238" s="8">
        <v>4.3924494974966498E-2</v>
      </c>
    </row>
    <row r="1239" spans="1:5" x14ac:dyDescent="0.25">
      <c r="A1239" s="1" t="s">
        <v>1215</v>
      </c>
      <c r="B1239" s="1" t="str">
        <f>HYPERLINK("http://www.ncbi.nlm.nih.gov/entrez/query.fcgi?cmd=search&amp;db=gene&amp;term=216188","216188")</f>
        <v>216188</v>
      </c>
      <c r="C1239" s="5">
        <v>-1.2746717329839301</v>
      </c>
      <c r="D1239" s="2">
        <v>7.5620993353378001E-3</v>
      </c>
      <c r="E1239" s="8">
        <v>7.04947229718621E-2</v>
      </c>
    </row>
    <row r="1240" spans="1:5" x14ac:dyDescent="0.25">
      <c r="A1240" s="1" t="s">
        <v>1087</v>
      </c>
      <c r="B1240" s="1" t="str">
        <f>HYPERLINK("http://www.ncbi.nlm.nih.gov/entrez/query.fcgi?cmd=search&amp;db=gene&amp;term=217305","217305")</f>
        <v>217305</v>
      </c>
      <c r="C1240" s="5">
        <v>-1.2776710933220901</v>
      </c>
      <c r="D1240" s="2">
        <v>6.1144670968122901E-3</v>
      </c>
      <c r="E1240" s="8">
        <v>6.3580120741494398E-2</v>
      </c>
    </row>
    <row r="1241" spans="1:5" x14ac:dyDescent="0.25">
      <c r="A1241" s="1" t="s">
        <v>659</v>
      </c>
      <c r="B1241" s="1" t="str">
        <f>HYPERLINK("http://www.ncbi.nlm.nih.gov/entrez/query.fcgi?cmd=search&amp;db=gene&amp;term=50927","50927")</f>
        <v>50927</v>
      </c>
      <c r="C1241" s="5">
        <v>-1.2782695443012699</v>
      </c>
      <c r="D1241" s="2">
        <v>2.31040258096948E-3</v>
      </c>
      <c r="E1241" s="8">
        <v>3.95818873282286E-2</v>
      </c>
    </row>
    <row r="1242" spans="1:5" x14ac:dyDescent="0.25">
      <c r="A1242" s="1" t="s">
        <v>695</v>
      </c>
      <c r="B1242" s="1" t="str">
        <f>HYPERLINK("http://www.ncbi.nlm.nih.gov/entrez/query.fcgi?cmd=search&amp;db=gene&amp;term=18102","18102")</f>
        <v>18102</v>
      </c>
      <c r="C1242" s="5">
        <v>-1.27935819515634</v>
      </c>
      <c r="D1242" s="2">
        <v>2.5429324040100502E-3</v>
      </c>
      <c r="E1242" s="8">
        <v>4.1314965763255697E-2</v>
      </c>
    </row>
    <row r="1243" spans="1:5" x14ac:dyDescent="0.25">
      <c r="A1243" s="1" t="s">
        <v>72</v>
      </c>
      <c r="B1243" s="1" t="str">
        <f>HYPERLINK("http://www.ncbi.nlm.nih.gov/entrez/query.fcgi?cmd=search&amp;db=gene&amp;term=28146","28146")</f>
        <v>28146</v>
      </c>
      <c r="C1243" s="5">
        <v>-1.27969073201577</v>
      </c>
      <c r="D1243" s="2">
        <v>1.1849102802052899E-5</v>
      </c>
      <c r="E1243" s="8">
        <v>1.81998017045074E-3</v>
      </c>
    </row>
    <row r="1244" spans="1:5" x14ac:dyDescent="0.25">
      <c r="A1244" s="1" t="s">
        <v>836</v>
      </c>
      <c r="B1244" s="1" t="str">
        <f>HYPERLINK("http://www.ncbi.nlm.nih.gov/entrez/query.fcgi?cmd=search&amp;db=gene&amp;term=353328","353328")</f>
        <v>353328</v>
      </c>
      <c r="C1244" s="5">
        <v>-1.2803296297004301</v>
      </c>
      <c r="D1244" s="2">
        <v>3.6090617818933502E-3</v>
      </c>
      <c r="E1244" s="8">
        <v>4.8860184939428897E-2</v>
      </c>
    </row>
    <row r="1245" spans="1:5" x14ac:dyDescent="0.25">
      <c r="A1245" s="1" t="s">
        <v>483</v>
      </c>
      <c r="B1245" s="1" t="str">
        <f>HYPERLINK("http://www.ncbi.nlm.nih.gov/entrez/query.fcgi?cmd=search&amp;db=gene&amp;term=72948","72948")</f>
        <v>72948</v>
      </c>
      <c r="C1245" s="5">
        <v>-1.2816575622652799</v>
      </c>
      <c r="D1245" s="2">
        <v>1.2568120660110299E-3</v>
      </c>
      <c r="E1245" s="8">
        <v>2.9313951228297701E-2</v>
      </c>
    </row>
    <row r="1246" spans="1:5" x14ac:dyDescent="0.25">
      <c r="A1246" s="1" t="s">
        <v>179</v>
      </c>
      <c r="B1246" s="1" t="str">
        <f>HYPERLINK("http://www.ncbi.nlm.nih.gov/entrez/query.fcgi?cmd=search&amp;db=gene&amp;term=320027","320027")</f>
        <v>320027</v>
      </c>
      <c r="C1246" s="5">
        <v>-1.28321255009473</v>
      </c>
      <c r="D1246" s="2">
        <v>1.69018332052406E-4</v>
      </c>
      <c r="E1246" s="8">
        <v>1.06083762793256E-2</v>
      </c>
    </row>
    <row r="1247" spans="1:5" x14ac:dyDescent="0.25">
      <c r="A1247" s="1" t="s">
        <v>1229</v>
      </c>
      <c r="B1247" s="1" t="str">
        <f>HYPERLINK("http://www.ncbi.nlm.nih.gov/entrez/query.fcgi?cmd=search&amp;db=gene&amp;term=56150","56150")</f>
        <v>56150</v>
      </c>
      <c r="C1247" s="5">
        <v>-1.28528224649939</v>
      </c>
      <c r="D1247" s="2">
        <v>7.7697173521951201E-3</v>
      </c>
      <c r="E1247" s="8">
        <v>7.1606422363886105E-2</v>
      </c>
    </row>
    <row r="1248" spans="1:5" x14ac:dyDescent="0.25">
      <c r="A1248" s="1" t="s">
        <v>207</v>
      </c>
      <c r="B1248" s="1" t="str">
        <f>HYPERLINK("http://www.ncbi.nlm.nih.gov/entrez/query.fcgi?cmd=search&amp;db=gene&amp;term=13175","13175")</f>
        <v>13175</v>
      </c>
      <c r="C1248" s="5">
        <v>-1.2853238891383101</v>
      </c>
      <c r="D1248" s="2">
        <v>2.2398659216516E-4</v>
      </c>
      <c r="E1248" s="8">
        <v>1.2174580090181301E-2</v>
      </c>
    </row>
    <row r="1249" spans="1:5" x14ac:dyDescent="0.25">
      <c r="A1249" s="1" t="s">
        <v>25</v>
      </c>
      <c r="B1249" s="1" t="str">
        <f>HYPERLINK("http://www.ncbi.nlm.nih.gov/entrez/query.fcgi?cmd=search&amp;db=gene&amp;term=77097","77097")</f>
        <v>77097</v>
      </c>
      <c r="C1249" s="5">
        <v>-1.28538553792122</v>
      </c>
      <c r="D1249" s="2">
        <v>1.3213028029479501E-6</v>
      </c>
      <c r="E1249" s="8">
        <v>5.6709600145572498E-4</v>
      </c>
    </row>
    <row r="1250" spans="1:5" x14ac:dyDescent="0.25">
      <c r="A1250" s="1" t="s">
        <v>615</v>
      </c>
      <c r="B1250" s="1" t="str">
        <f>HYPERLINK("http://www.ncbi.nlm.nih.gov/entrez/query.fcgi?cmd=search&amp;db=gene&amp;term=17218","17218")</f>
        <v>17218</v>
      </c>
      <c r="C1250" s="5">
        <v>-1.2856191438582101</v>
      </c>
      <c r="D1250" s="2">
        <v>2.0392427863500399E-3</v>
      </c>
      <c r="E1250" s="8">
        <v>3.7473386140549597E-2</v>
      </c>
    </row>
    <row r="1251" spans="1:5" x14ac:dyDescent="0.25">
      <c r="A1251" s="1" t="s">
        <v>228</v>
      </c>
      <c r="B1251" s="1" t="str">
        <f>HYPERLINK("http://www.ncbi.nlm.nih.gov/entrez/query.fcgi?cmd=search&amp;db=gene&amp;term=105785","105785")</f>
        <v>105785</v>
      </c>
      <c r="C1251" s="5">
        <v>-1.28628720134133</v>
      </c>
      <c r="D1251" s="2">
        <v>2.7047299242788402E-4</v>
      </c>
      <c r="E1251" s="8">
        <v>1.3399643131899E-2</v>
      </c>
    </row>
    <row r="1252" spans="1:5" x14ac:dyDescent="0.25">
      <c r="A1252" s="1" t="s">
        <v>489</v>
      </c>
      <c r="B1252" s="1" t="str">
        <f>HYPERLINK("http://www.ncbi.nlm.nih.gov/entrez/query.fcgi?cmd=search&amp;db=gene&amp;term=14829","14829")</f>
        <v>14829</v>
      </c>
      <c r="C1252" s="5">
        <v>-1.28796775695071</v>
      </c>
      <c r="D1252" s="2">
        <v>1.2793102119879099E-3</v>
      </c>
      <c r="E1252" s="8">
        <v>2.95030900090331E-2</v>
      </c>
    </row>
    <row r="1253" spans="1:5" x14ac:dyDescent="0.25">
      <c r="A1253" s="1" t="s">
        <v>70</v>
      </c>
      <c r="B1253" s="1" t="str">
        <f>HYPERLINK("http://www.ncbi.nlm.nih.gov/entrez/query.fcgi?cmd=search&amp;db=gene&amp;term=52898","52898")</f>
        <v>52898</v>
      </c>
      <c r="C1253" s="5">
        <v>-1.2881605362475299</v>
      </c>
      <c r="D1253" s="2">
        <v>1.1616938627057E-5</v>
      </c>
      <c r="E1253" s="8">
        <v>1.81998017045074E-3</v>
      </c>
    </row>
    <row r="1254" spans="1:5" x14ac:dyDescent="0.25">
      <c r="A1254" s="1" t="s">
        <v>708</v>
      </c>
      <c r="B1254" s="1" t="str">
        <f>HYPERLINK("http://www.ncbi.nlm.nih.gov/entrez/query.fcgi?cmd=search&amp;db=gene&amp;term=76843","76843")</f>
        <v>76843</v>
      </c>
      <c r="C1254" s="5">
        <v>-1.28878983438799</v>
      </c>
      <c r="D1254" s="2">
        <v>2.6354199952476299E-3</v>
      </c>
      <c r="E1254" s="8">
        <v>4.21110719282239E-2</v>
      </c>
    </row>
    <row r="1255" spans="1:5" x14ac:dyDescent="0.25">
      <c r="A1255" s="1" t="s">
        <v>396</v>
      </c>
      <c r="B1255" s="1" t="str">
        <f>HYPERLINK("http://www.ncbi.nlm.nih.gov/entrez/query.fcgi?cmd=search&amp;db=gene&amp;term=330938","330938")</f>
        <v>330938</v>
      </c>
      <c r="C1255" s="5">
        <v>-1.2894030888097601</v>
      </c>
      <c r="D1255" s="2">
        <v>7.7266347575788397E-4</v>
      </c>
      <c r="E1255" s="8">
        <v>2.2055016107000398E-2</v>
      </c>
    </row>
    <row r="1256" spans="1:5" x14ac:dyDescent="0.25">
      <c r="A1256" s="1" t="s">
        <v>193</v>
      </c>
      <c r="B1256" s="1" t="str">
        <f>HYPERLINK("http://www.ncbi.nlm.nih.gov/entrez/query.fcgi?cmd=search&amp;db=gene&amp;term=72056","72056")</f>
        <v>72056</v>
      </c>
      <c r="C1256" s="5">
        <v>-1.2898263194481401</v>
      </c>
      <c r="D1256" s="2">
        <v>1.93511856642514E-4</v>
      </c>
      <c r="E1256" s="8">
        <v>1.13164617111043E-2</v>
      </c>
    </row>
    <row r="1257" spans="1:5" x14ac:dyDescent="0.25">
      <c r="A1257" s="1" t="s">
        <v>1253</v>
      </c>
      <c r="B1257" s="1" t="str">
        <f>HYPERLINK("http://www.ncbi.nlm.nih.gov/entrez/query.fcgi?cmd=search&amp;db=gene&amp;term=30051","30051")</f>
        <v>30051</v>
      </c>
      <c r="C1257" s="5">
        <v>-1.2906472209328199</v>
      </c>
      <c r="D1257" s="2">
        <v>8.1141183825714797E-3</v>
      </c>
      <c r="E1257" s="8">
        <v>7.3350389157780402E-2</v>
      </c>
    </row>
    <row r="1258" spans="1:5" x14ac:dyDescent="0.25">
      <c r="A1258" s="1" t="s">
        <v>1116</v>
      </c>
      <c r="B1258" s="1" t="str">
        <f>HYPERLINK("http://www.ncbi.nlm.nih.gov/entrez/query.fcgi?cmd=search&amp;db=gene&amp;term=13605","13605")</f>
        <v>13605</v>
      </c>
      <c r="C1258" s="5">
        <v>-1.29079940001172</v>
      </c>
      <c r="D1258" s="2">
        <v>6.4245001311156198E-3</v>
      </c>
      <c r="E1258" s="8">
        <v>6.5193207266372802E-2</v>
      </c>
    </row>
    <row r="1259" spans="1:5" x14ac:dyDescent="0.25">
      <c r="A1259" s="1" t="s">
        <v>339</v>
      </c>
      <c r="B1259" s="1" t="str">
        <f>HYPERLINK("http://www.ncbi.nlm.nih.gov/entrez/query.fcgi?cmd=search&amp;db=gene&amp;term=26875","26875")</f>
        <v>26875</v>
      </c>
      <c r="C1259" s="5">
        <v>-1.2920663121028599</v>
      </c>
      <c r="D1259" s="2">
        <v>5.7711173862951004E-4</v>
      </c>
      <c r="E1259" s="8">
        <v>1.91931120561518E-2</v>
      </c>
    </row>
    <row r="1260" spans="1:5" x14ac:dyDescent="0.25">
      <c r="A1260" s="1" t="s">
        <v>145</v>
      </c>
      <c r="B1260" s="1" t="str">
        <f>HYPERLINK("http://www.ncbi.nlm.nih.gov/entrez/query.fcgi?cmd=search&amp;db=gene&amp;term=14828","14828")</f>
        <v>14828</v>
      </c>
      <c r="C1260" s="5">
        <v>-1.2933075027063301</v>
      </c>
      <c r="D1260" s="2">
        <v>1.0403721065577199E-4</v>
      </c>
      <c r="E1260" s="8">
        <v>8.0273847227258395E-3</v>
      </c>
    </row>
    <row r="1261" spans="1:5" x14ac:dyDescent="0.25">
      <c r="A1261" s="1" t="s">
        <v>823</v>
      </c>
      <c r="B1261" s="1" t="str">
        <f>HYPERLINK("http://www.ncbi.nlm.nih.gov/entrez/query.fcgi?cmd=search&amp;db=gene&amp;term=12768","12768")</f>
        <v>12768</v>
      </c>
      <c r="C1261" s="5">
        <v>-1.29511972620835</v>
      </c>
      <c r="D1261" s="2">
        <v>3.4911925994791601E-3</v>
      </c>
      <c r="E1261" s="8">
        <v>4.7957481862420499E-2</v>
      </c>
    </row>
    <row r="1262" spans="1:5" x14ac:dyDescent="0.25">
      <c r="A1262" s="1" t="s">
        <v>163</v>
      </c>
      <c r="B1262" s="1" t="str">
        <f>HYPERLINK("http://www.ncbi.nlm.nih.gov/entrez/query.fcgi?cmd=search&amp;db=gene&amp;term=320609","320609")</f>
        <v>320609</v>
      </c>
      <c r="C1262" s="5">
        <v>-1.2952117645299801</v>
      </c>
      <c r="D1262" s="2">
        <v>1.2351513376929199E-4</v>
      </c>
      <c r="E1262" s="8">
        <v>8.5443913858299792E-3</v>
      </c>
    </row>
    <row r="1263" spans="1:5" x14ac:dyDescent="0.25">
      <c r="A1263" s="1" t="s">
        <v>520</v>
      </c>
      <c r="B1263" s="1" t="str">
        <f>HYPERLINK("http://www.ncbi.nlm.nih.gov/entrez/query.fcgi?cmd=search&amp;db=gene&amp;term=97122","97122")</f>
        <v>97122</v>
      </c>
      <c r="C1263" s="5">
        <v>-1.2952539406174399</v>
      </c>
      <c r="D1263" s="2">
        <v>1.48437026046411E-3</v>
      </c>
      <c r="E1263" s="8">
        <v>3.2260905284583301E-2</v>
      </c>
    </row>
    <row r="1264" spans="1:5" x14ac:dyDescent="0.25">
      <c r="A1264" s="1" t="s">
        <v>688</v>
      </c>
      <c r="B1264" s="1" t="str">
        <f>HYPERLINK("http://www.ncbi.nlm.nih.gov/entrez/query.fcgi?cmd=search&amp;db=gene&amp;term=14156","14156")</f>
        <v>14156</v>
      </c>
      <c r="C1264" s="5">
        <v>-1.29625261736329</v>
      </c>
      <c r="D1264" s="2">
        <v>2.49244130736637E-3</v>
      </c>
      <c r="E1264" s="8">
        <v>4.0980821309598701E-2</v>
      </c>
    </row>
    <row r="1265" spans="1:5" x14ac:dyDescent="0.25">
      <c r="A1265" s="1" t="s">
        <v>130</v>
      </c>
      <c r="B1265" s="1" t="str">
        <f>HYPERLINK("http://www.ncbi.nlm.nih.gov/entrez/query.fcgi?cmd=search&amp;db=gene&amp;term=18227","18227")</f>
        <v>18227</v>
      </c>
      <c r="C1265" s="5">
        <v>-1.29793335871108</v>
      </c>
      <c r="D1265" s="2">
        <v>8.0707072861674307E-5</v>
      </c>
      <c r="E1265" s="8">
        <v>6.9894839049406297E-3</v>
      </c>
    </row>
    <row r="1266" spans="1:5" x14ac:dyDescent="0.25">
      <c r="A1266" s="1" t="s">
        <v>534</v>
      </c>
      <c r="B1266" s="1" t="str">
        <f>HYPERLINK("http://www.ncbi.nlm.nih.gov/entrez/query.fcgi?cmd=search&amp;db=gene&amp;term=26909","26909")</f>
        <v>26909</v>
      </c>
      <c r="C1266" s="5">
        <v>-1.2981824341122901</v>
      </c>
      <c r="D1266" s="2">
        <v>1.5677409844956399E-3</v>
      </c>
      <c r="E1266" s="8">
        <v>3.3182899429238799E-2</v>
      </c>
    </row>
    <row r="1267" spans="1:5" x14ac:dyDescent="0.25">
      <c r="A1267" s="1" t="s">
        <v>95</v>
      </c>
      <c r="B1267" s="1" t="str">
        <f>HYPERLINK("http://www.ncbi.nlm.nih.gov/entrez/query.fcgi?cmd=search&amp;db=gene&amp;term=14916","14916")</f>
        <v>14916</v>
      </c>
      <c r="C1267" s="5">
        <v>-1.2982622682879099</v>
      </c>
      <c r="D1267" s="2">
        <v>2.8459940524472299E-5</v>
      </c>
      <c r="E1267" s="8">
        <v>3.3633151503869498E-3</v>
      </c>
    </row>
    <row r="1268" spans="1:5" x14ac:dyDescent="0.25">
      <c r="A1268" s="1" t="s">
        <v>56</v>
      </c>
      <c r="B1268" s="1" t="str">
        <f>HYPERLINK("http://www.ncbi.nlm.nih.gov/entrez/query.fcgi?cmd=search&amp;db=gene&amp;term=52150","52150")</f>
        <v>52150</v>
      </c>
      <c r="C1268" s="5">
        <v>-1.2992839054838801</v>
      </c>
      <c r="D1268" s="2">
        <v>8.3853612007356304E-6</v>
      </c>
      <c r="E1268" s="8">
        <v>1.65537004974258E-3</v>
      </c>
    </row>
    <row r="1269" spans="1:5" x14ac:dyDescent="0.25">
      <c r="A1269" s="1" t="s">
        <v>122</v>
      </c>
      <c r="B1269" s="1" t="str">
        <f>HYPERLINK("http://www.ncbi.nlm.nih.gov/entrez/query.fcgi?cmd=search&amp;db=gene&amp;term=22750","22750")</f>
        <v>22750</v>
      </c>
      <c r="C1269" s="5">
        <v>-1.2996919351502201</v>
      </c>
      <c r="D1269" s="2">
        <v>6.8640800761743406E-5</v>
      </c>
      <c r="E1269" s="8">
        <v>6.3311417675137802E-3</v>
      </c>
    </row>
    <row r="1270" spans="1:5" x14ac:dyDescent="0.25">
      <c r="A1270" s="1" t="s">
        <v>62</v>
      </c>
      <c r="B1270" s="1" t="str">
        <f>HYPERLINK("http://www.ncbi.nlm.nih.gov/entrez/query.fcgi?cmd=search&amp;db=gene&amp;term=17178","17178")</f>
        <v>17178</v>
      </c>
      <c r="C1270" s="5">
        <v>-1.3024147660490499</v>
      </c>
      <c r="D1270" s="2">
        <v>9.6298316538678802E-6</v>
      </c>
      <c r="E1270" s="8">
        <v>1.72247693940913E-3</v>
      </c>
    </row>
    <row r="1271" spans="1:5" x14ac:dyDescent="0.25">
      <c r="A1271" s="1" t="s">
        <v>280</v>
      </c>
      <c r="B1271" s="1" t="str">
        <f>HYPERLINK("http://www.ncbi.nlm.nih.gov/entrez/query.fcgi?cmd=search&amp;db=gene&amp;term=414077","414077")</f>
        <v>414077</v>
      </c>
      <c r="C1271" s="5">
        <v>-1.30323069975037</v>
      </c>
      <c r="D1271" s="2">
        <v>3.8973650753559901E-4</v>
      </c>
      <c r="E1271" s="8">
        <v>1.5735102549919E-2</v>
      </c>
    </row>
    <row r="1272" spans="1:5" x14ac:dyDescent="0.25">
      <c r="A1272" s="1" t="s">
        <v>1203</v>
      </c>
      <c r="B1272" s="1" t="str">
        <f>HYPERLINK("http://www.ncbi.nlm.nih.gov/entrez/query.fcgi?cmd=search&amp;db=gene&amp;term=67849","67849")</f>
        <v>67849</v>
      </c>
      <c r="C1272" s="5">
        <v>-1.3043074529530201</v>
      </c>
      <c r="D1272" s="2">
        <v>7.44462759147524E-3</v>
      </c>
      <c r="E1272" s="8">
        <v>7.00907551673354E-2</v>
      </c>
    </row>
    <row r="1273" spans="1:5" x14ac:dyDescent="0.25">
      <c r="A1273" s="1" t="s">
        <v>98</v>
      </c>
      <c r="B1273" s="1" t="str">
        <f>HYPERLINK("http://www.ncbi.nlm.nih.gov/entrez/query.fcgi?cmd=search&amp;db=gene&amp;term=56496","56496")</f>
        <v>56496</v>
      </c>
      <c r="C1273" s="5">
        <v>-1.3047369326168601</v>
      </c>
      <c r="D1273" s="2">
        <v>3.0177712845524998E-5</v>
      </c>
      <c r="E1273" s="8">
        <v>3.4582464166934899E-3</v>
      </c>
    </row>
    <row r="1274" spans="1:5" x14ac:dyDescent="0.25">
      <c r="A1274" s="1" t="s">
        <v>102</v>
      </c>
      <c r="B1274" s="1" t="str">
        <f>HYPERLINK("http://www.ncbi.nlm.nih.gov/entrez/query.fcgi?cmd=search&amp;db=gene&amp;term=381903","381903")</f>
        <v>381903</v>
      </c>
      <c r="C1274" s="5">
        <v>-1.3058954336778399</v>
      </c>
      <c r="D1274" s="2">
        <v>3.3213624887507003E-5</v>
      </c>
      <c r="E1274" s="8">
        <v>3.65833827006842E-3</v>
      </c>
    </row>
    <row r="1275" spans="1:5" x14ac:dyDescent="0.25">
      <c r="A1275" s="1" t="s">
        <v>227</v>
      </c>
      <c r="B1275" s="1" t="str">
        <f>HYPERLINK("http://www.ncbi.nlm.nih.gov/entrez/query.fcgi?cmd=search&amp;db=gene&amp;term=70574","70574")</f>
        <v>70574</v>
      </c>
      <c r="C1275" s="5">
        <v>-1.3061136056774201</v>
      </c>
      <c r="D1275" s="2">
        <v>2.6819510923203898E-4</v>
      </c>
      <c r="E1275" s="8">
        <v>1.33450687456328E-2</v>
      </c>
    </row>
    <row r="1276" spans="1:5" x14ac:dyDescent="0.25">
      <c r="A1276" s="1" t="s">
        <v>656</v>
      </c>
      <c r="B1276" s="1" t="str">
        <f>HYPERLINK("http://www.ncbi.nlm.nih.gov/entrez/query.fcgi?cmd=search&amp;db=gene&amp;term=18973","18973")</f>
        <v>18973</v>
      </c>
      <c r="C1276" s="5">
        <v>-1.30719465292418</v>
      </c>
      <c r="D1276" s="2">
        <v>2.2916877592089602E-3</v>
      </c>
      <c r="E1276" s="8">
        <v>3.9460653686036198E-2</v>
      </c>
    </row>
    <row r="1277" spans="1:5" x14ac:dyDescent="0.25">
      <c r="A1277" s="1" t="s">
        <v>182</v>
      </c>
      <c r="B1277" s="1" t="str">
        <f>HYPERLINK("http://www.ncbi.nlm.nih.gov/entrez/query.fcgi?cmd=search&amp;db=gene&amp;term=17751","17751")</f>
        <v>17751</v>
      </c>
      <c r="C1277" s="5">
        <v>-1.3093958739051801</v>
      </c>
      <c r="D1277" s="2">
        <v>1.7358946934198401E-4</v>
      </c>
      <c r="E1277" s="8">
        <v>1.07372895438188E-2</v>
      </c>
    </row>
    <row r="1278" spans="1:5" x14ac:dyDescent="0.25">
      <c r="A1278" s="1" t="s">
        <v>74</v>
      </c>
      <c r="B1278" s="1" t="str">
        <f>HYPERLINK("http://www.ncbi.nlm.nih.gov/entrez/query.fcgi?cmd=search&amp;db=gene&amp;term=208624","208624")</f>
        <v>208624</v>
      </c>
      <c r="C1278" s="5">
        <v>-1.3098168432453401</v>
      </c>
      <c r="D1278" s="2">
        <v>1.251426998361E-5</v>
      </c>
      <c r="E1278" s="8">
        <v>1.8818586776777201E-3</v>
      </c>
    </row>
    <row r="1279" spans="1:5" x14ac:dyDescent="0.25">
      <c r="A1279" s="1" t="s">
        <v>1136</v>
      </c>
      <c r="B1279" s="1" t="str">
        <f>HYPERLINK("http://www.ncbi.nlm.nih.gov/entrez/query.fcgi?cmd=search&amp;db=gene&amp;term=666532","666532")</f>
        <v>666532</v>
      </c>
      <c r="C1279" s="5">
        <v>-1.3110230764023001</v>
      </c>
      <c r="D1279" s="2">
        <v>6.6830881009980504E-3</v>
      </c>
      <c r="E1279" s="8">
        <v>6.6569365353465304E-2</v>
      </c>
    </row>
    <row r="1280" spans="1:5" x14ac:dyDescent="0.25">
      <c r="A1280" s="1" t="s">
        <v>1291</v>
      </c>
      <c r="B1280" s="1" t="str">
        <f>HYPERLINK("http://www.ncbi.nlm.nih.gov/entrez/query.fcgi?cmd=search&amp;db=gene&amp;term=12235","12235")</f>
        <v>12235</v>
      </c>
      <c r="C1280" s="5">
        <v>-1.31227729554572</v>
      </c>
      <c r="D1280" s="2">
        <v>8.7415678885252E-3</v>
      </c>
      <c r="E1280" s="8">
        <v>7.6670435236330797E-2</v>
      </c>
    </row>
    <row r="1281" spans="1:5" x14ac:dyDescent="0.25">
      <c r="A1281" s="1" t="s">
        <v>501</v>
      </c>
      <c r="B1281" s="1" t="str">
        <f>HYPERLINK("http://www.ncbi.nlm.nih.gov/entrez/query.fcgi?cmd=search&amp;db=gene&amp;term=64136","64136")</f>
        <v>64136</v>
      </c>
      <c r="C1281" s="5">
        <v>-1.31455375598307</v>
      </c>
      <c r="D1281" s="2">
        <v>1.3473040496967399E-3</v>
      </c>
      <c r="E1281" s="8">
        <v>3.0388022452498602E-2</v>
      </c>
    </row>
    <row r="1282" spans="1:5" x14ac:dyDescent="0.25">
      <c r="A1282" s="1" t="s">
        <v>521</v>
      </c>
      <c r="B1282" s="1" t="str">
        <f>HYPERLINK("http://www.ncbi.nlm.nih.gov/entrez/query.fcgi?cmd=search&amp;db=gene&amp;term=104252","104252")</f>
        <v>104252</v>
      </c>
      <c r="C1282" s="5">
        <v>-1.3153560378353699</v>
      </c>
      <c r="D1282" s="2">
        <v>1.49361127181002E-3</v>
      </c>
      <c r="E1282" s="8">
        <v>3.2399678597876597E-2</v>
      </c>
    </row>
    <row r="1283" spans="1:5" x14ac:dyDescent="0.25">
      <c r="A1283" s="1" t="s">
        <v>154</v>
      </c>
      <c r="B1283" s="1" t="str">
        <f>HYPERLINK("http://www.ncbi.nlm.nih.gov/entrez/query.fcgi?cmd=search&amp;db=gene&amp;term=12671","12671")</f>
        <v>12671</v>
      </c>
      <c r="C1283" s="5">
        <v>-1.3157699814715</v>
      </c>
      <c r="D1283" s="2">
        <v>1.11319746389116E-4</v>
      </c>
      <c r="E1283" s="8">
        <v>8.1174732849855404E-3</v>
      </c>
    </row>
    <row r="1284" spans="1:5" x14ac:dyDescent="0.25">
      <c r="A1284" s="1" t="s">
        <v>938</v>
      </c>
      <c r="B1284" s="1" t="str">
        <f>HYPERLINK("http://www.ncbi.nlm.nih.gov/entrez/query.fcgi?cmd=search&amp;db=gene&amp;term=432730","432730")</f>
        <v>432730</v>
      </c>
      <c r="C1284" s="5">
        <v>-1.3199619939387399</v>
      </c>
      <c r="D1284" s="2">
        <v>4.52694032972056E-3</v>
      </c>
      <c r="E1284" s="8">
        <v>5.4503771270687201E-2</v>
      </c>
    </row>
    <row r="1285" spans="1:5" x14ac:dyDescent="0.25">
      <c r="A1285" s="1" t="s">
        <v>919</v>
      </c>
      <c r="B1285" s="1" t="str">
        <f>HYPERLINK("http://www.ncbi.nlm.nih.gov/entrez/query.fcgi?cmd=search&amp;db=gene&amp;term=246709","246709")</f>
        <v>246709</v>
      </c>
      <c r="C1285" s="5">
        <v>-1.3215367243834399</v>
      </c>
      <c r="D1285" s="2">
        <v>4.3305665115576097E-3</v>
      </c>
      <c r="E1285" s="8">
        <v>5.3344529801886399E-2</v>
      </c>
    </row>
    <row r="1286" spans="1:5" x14ac:dyDescent="0.25">
      <c r="A1286" s="1" t="s">
        <v>135</v>
      </c>
      <c r="B1286" s="1" t="str">
        <f>HYPERLINK("http://www.ncbi.nlm.nih.gov/entrez/query.fcgi?cmd=search&amp;db=gene&amp;term=57785","57785")</f>
        <v>57785</v>
      </c>
      <c r="C1286" s="5">
        <v>-1.32200949778984</v>
      </c>
      <c r="D1286" s="2">
        <v>9.0649069721226994E-5</v>
      </c>
      <c r="E1286" s="8">
        <v>7.5618707792752702E-3</v>
      </c>
    </row>
    <row r="1287" spans="1:5" x14ac:dyDescent="0.25">
      <c r="A1287" s="1" t="s">
        <v>110</v>
      </c>
      <c r="B1287" s="1" t="str">
        <f>HYPERLINK("http://www.ncbi.nlm.nih.gov/entrez/query.fcgi?cmd=search&amp;db=gene&amp;term=76509","76509")</f>
        <v>76509</v>
      </c>
      <c r="C1287" s="5">
        <v>-1.3236788255542999</v>
      </c>
      <c r="D1287" s="2">
        <v>4.6092311786871703E-5</v>
      </c>
      <c r="E1287" s="8">
        <v>4.71096980542343E-3</v>
      </c>
    </row>
    <row r="1288" spans="1:5" x14ac:dyDescent="0.25">
      <c r="A1288" s="1" t="s">
        <v>17</v>
      </c>
      <c r="B1288" s="1" t="str">
        <f>HYPERLINK("http://www.ncbi.nlm.nih.gov/entrez/query.fcgi?cmd=search&amp;db=gene&amp;term=20867","20867")</f>
        <v>20867</v>
      </c>
      <c r="C1288" s="5">
        <v>-1.3247594937009599</v>
      </c>
      <c r="D1288" s="2">
        <v>6.5165441576198201E-7</v>
      </c>
      <c r="E1288" s="8">
        <v>4.0399023361368998E-4</v>
      </c>
    </row>
    <row r="1289" spans="1:5" x14ac:dyDescent="0.25">
      <c r="A1289" s="1" t="s">
        <v>594</v>
      </c>
      <c r="B1289" s="1" t="str">
        <f>HYPERLINK("http://www.ncbi.nlm.nih.gov/entrez/query.fcgi?cmd=search&amp;db=gene&amp;term=330173","330173")</f>
        <v>330173</v>
      </c>
      <c r="C1289" s="5">
        <v>-1.3252790300366499</v>
      </c>
      <c r="D1289" s="2">
        <v>1.9442882976366E-3</v>
      </c>
      <c r="E1289" s="8">
        <v>3.70100107281542E-2</v>
      </c>
    </row>
    <row r="1290" spans="1:5" x14ac:dyDescent="0.25">
      <c r="A1290" s="1" t="s">
        <v>985</v>
      </c>
      <c r="B1290" s="1" t="str">
        <f>HYPERLINK("http://www.ncbi.nlm.nih.gov/entrez/query.fcgi?cmd=search&amp;db=gene&amp;term=14235","14235")</f>
        <v>14235</v>
      </c>
      <c r="C1290" s="5">
        <v>-1.3302189273776901</v>
      </c>
      <c r="D1290" s="2">
        <v>4.9347272411996998E-3</v>
      </c>
      <c r="E1290" s="8">
        <v>5.6674544443781102E-2</v>
      </c>
    </row>
    <row r="1291" spans="1:5" x14ac:dyDescent="0.25">
      <c r="A1291" s="1" t="s">
        <v>96</v>
      </c>
      <c r="B1291" s="1" t="str">
        <f>HYPERLINK("http://www.ncbi.nlm.nih.gov/entrez/query.fcgi?cmd=search&amp;db=gene&amp;term=170755","170755")</f>
        <v>170755</v>
      </c>
      <c r="C1291" s="5">
        <v>-1.33068352553138</v>
      </c>
      <c r="D1291" s="2">
        <v>2.9313464742442001E-5</v>
      </c>
      <c r="E1291" s="8">
        <v>3.4284690058084201E-3</v>
      </c>
    </row>
    <row r="1292" spans="1:5" x14ac:dyDescent="0.25">
      <c r="A1292" s="1" t="s">
        <v>967</v>
      </c>
      <c r="B1292" s="1" t="str">
        <f>HYPERLINK("http://www.ncbi.nlm.nih.gov/entrez/query.fcgi?cmd=search&amp;db=gene&amp;term=319172","319172")</f>
        <v>319172</v>
      </c>
      <c r="C1292" s="5">
        <v>-1.33073204480105</v>
      </c>
      <c r="D1292" s="2">
        <v>4.7692940020254097E-3</v>
      </c>
      <c r="E1292" s="8">
        <v>5.57858393463024E-2</v>
      </c>
    </row>
    <row r="1293" spans="1:5" x14ac:dyDescent="0.25">
      <c r="A1293" s="1" t="s">
        <v>39</v>
      </c>
      <c r="B1293" s="1" t="str">
        <f>HYPERLINK("http://www.ncbi.nlm.nih.gov/entrez/query.fcgi?cmd=search&amp;db=gene&amp;term=330836","330836")</f>
        <v>330836</v>
      </c>
      <c r="C1293" s="5">
        <v>-1.3320669826415501</v>
      </c>
      <c r="D1293" s="2">
        <v>2.77790762570618E-6</v>
      </c>
      <c r="E1293" s="8">
        <v>7.8788460960099E-4</v>
      </c>
    </row>
    <row r="1294" spans="1:5" x14ac:dyDescent="0.25">
      <c r="A1294" s="1" t="s">
        <v>172</v>
      </c>
      <c r="B1294" s="1" t="str">
        <f>HYPERLINK("http://www.ncbi.nlm.nih.gov/entrez/query.fcgi?cmd=search&amp;db=gene&amp;term=278097","278097")</f>
        <v>278097</v>
      </c>
      <c r="C1294" s="5">
        <v>-1.3356391855819001</v>
      </c>
      <c r="D1294" s="2">
        <v>1.52877804850071E-4</v>
      </c>
      <c r="E1294" s="8">
        <v>1.00254331048799E-2</v>
      </c>
    </row>
    <row r="1295" spans="1:5" x14ac:dyDescent="0.25">
      <c r="A1295" s="1" t="s">
        <v>192</v>
      </c>
      <c r="B1295" s="1" t="str">
        <f>HYPERLINK("http://www.ncbi.nlm.nih.gov/entrez/query.fcgi?cmd=search&amp;db=gene&amp;term=791299","791299")</f>
        <v>791299</v>
      </c>
      <c r="C1295" s="5">
        <v>-1.33613699369676</v>
      </c>
      <c r="D1295" s="2">
        <v>1.92401835618305E-4</v>
      </c>
      <c r="E1295" s="8">
        <v>1.1309846499977299E-2</v>
      </c>
    </row>
    <row r="1296" spans="1:5" x14ac:dyDescent="0.25">
      <c r="A1296" s="1" t="s">
        <v>555</v>
      </c>
      <c r="B1296" s="1" t="str">
        <f>HYPERLINK("http://www.ncbi.nlm.nih.gov/entrez/query.fcgi?cmd=search&amp;db=gene&amp;term=19361","19361")</f>
        <v>19361</v>
      </c>
      <c r="C1296" s="5">
        <v>-1.3363796486661701</v>
      </c>
      <c r="D1296" s="2">
        <v>1.7325947526472001E-3</v>
      </c>
      <c r="E1296" s="8">
        <v>3.5289589625338798E-2</v>
      </c>
    </row>
    <row r="1297" spans="1:5" x14ac:dyDescent="0.25">
      <c r="A1297" s="1" t="s">
        <v>1026</v>
      </c>
      <c r="B1297" s="1" t="str">
        <f>HYPERLINK("http://www.ncbi.nlm.nih.gov/entrez/query.fcgi?cmd=search&amp;db=gene&amp;term=108961","108961")</f>
        <v>108961</v>
      </c>
      <c r="C1297" s="5">
        <v>-1.3366987847498</v>
      </c>
      <c r="D1297" s="2">
        <v>5.4456812707319698E-3</v>
      </c>
      <c r="E1297" s="8">
        <v>6.0098538784391801E-2</v>
      </c>
    </row>
    <row r="1298" spans="1:5" x14ac:dyDescent="0.25">
      <c r="A1298" s="1" t="s">
        <v>694</v>
      </c>
      <c r="B1298" s="1" t="str">
        <f>HYPERLINK("http://www.ncbi.nlm.nih.gov/entrez/query.fcgi?cmd=search&amp;db=gene&amp;term=27053","27053")</f>
        <v>27053</v>
      </c>
      <c r="C1298" s="5">
        <v>-1.3383836910551401</v>
      </c>
      <c r="D1298" s="2">
        <v>2.54236528841645E-3</v>
      </c>
      <c r="E1298" s="8">
        <v>4.1314965763255697E-2</v>
      </c>
    </row>
    <row r="1299" spans="1:5" x14ac:dyDescent="0.25">
      <c r="A1299" s="1" t="s">
        <v>560</v>
      </c>
      <c r="B1299" s="1" t="str">
        <f>HYPERLINK("http://www.ncbi.nlm.nih.gov/entrez/query.fcgi?cmd=search&amp;db=gene&amp;term=67971","67971")</f>
        <v>67971</v>
      </c>
      <c r="C1299" s="5">
        <v>-1.3390043981621</v>
      </c>
      <c r="D1299" s="2">
        <v>1.7586442505301799E-3</v>
      </c>
      <c r="E1299" s="8">
        <v>3.5501482534825497E-2</v>
      </c>
    </row>
    <row r="1300" spans="1:5" x14ac:dyDescent="0.25">
      <c r="A1300" s="1" t="s">
        <v>1068</v>
      </c>
      <c r="B1300" s="1" t="str">
        <f>HYPERLINK("http://www.ncbi.nlm.nih.gov/entrez/query.fcgi?cmd=search&amp;db=gene&amp;term=381101","381101")</f>
        <v>381101</v>
      </c>
      <c r="C1300" s="5">
        <v>-1.3392857218273699</v>
      </c>
      <c r="D1300" s="2">
        <v>5.94125576505267E-3</v>
      </c>
      <c r="E1300" s="8">
        <v>6.2942384697277906E-2</v>
      </c>
    </row>
    <row r="1301" spans="1:5" x14ac:dyDescent="0.25">
      <c r="A1301" s="1" t="s">
        <v>928</v>
      </c>
      <c r="B1301" s="1" t="str">
        <f>HYPERLINK("http://www.ncbi.nlm.nih.gov/entrez/query.fcgi?cmd=search&amp;db=gene&amp;term=112403","112403")</f>
        <v>112403</v>
      </c>
      <c r="C1301" s="5">
        <v>-1.3426536712131201</v>
      </c>
      <c r="D1301" s="2">
        <v>4.3934133614409497E-3</v>
      </c>
      <c r="E1301" s="8">
        <v>5.3594956952223202E-2</v>
      </c>
    </row>
    <row r="1302" spans="1:5" x14ac:dyDescent="0.25">
      <c r="A1302" s="1" t="s">
        <v>1059</v>
      </c>
      <c r="B1302" s="1" t="str">
        <f>HYPERLINK("http://www.ncbi.nlm.nih.gov/entrez/query.fcgi?cmd=search&amp;db=gene&amp;term=67082","67082")</f>
        <v>67082</v>
      </c>
      <c r="C1302" s="5">
        <v>-1.34626664982471</v>
      </c>
      <c r="D1302" s="2">
        <v>5.8584017297853598E-3</v>
      </c>
      <c r="E1302" s="8">
        <v>6.2642426769029494E-2</v>
      </c>
    </row>
    <row r="1303" spans="1:5" x14ac:dyDescent="0.25">
      <c r="A1303" s="1" t="s">
        <v>713</v>
      </c>
      <c r="B1303" s="1" t="str">
        <f>HYPERLINK("http://www.ncbi.nlm.nih.gov/entrez/query.fcgi?cmd=search&amp;db=gene&amp;term=13490","13490")</f>
        <v>13490</v>
      </c>
      <c r="C1303" s="5">
        <v>-1.3464333998985201</v>
      </c>
      <c r="D1303" s="2">
        <v>2.67088926014081E-3</v>
      </c>
      <c r="E1303" s="8">
        <v>4.23793848459929E-2</v>
      </c>
    </row>
    <row r="1304" spans="1:5" x14ac:dyDescent="0.25">
      <c r="A1304" s="1" t="s">
        <v>403</v>
      </c>
      <c r="B1304" s="1" t="str">
        <f>HYPERLINK("http://www.ncbi.nlm.nih.gov/entrez/query.fcgi?cmd=search&amp;db=gene&amp;term=67917","67917")</f>
        <v>67917</v>
      </c>
      <c r="C1304" s="5">
        <v>-1.3477297040751099</v>
      </c>
      <c r="D1304" s="2">
        <v>8.1970340574155599E-4</v>
      </c>
      <c r="E1304" s="8">
        <v>2.2969876978794299E-2</v>
      </c>
    </row>
    <row r="1305" spans="1:5" x14ac:dyDescent="0.25">
      <c r="A1305" s="1" t="s">
        <v>1048</v>
      </c>
      <c r="B1305" s="1" t="str">
        <f>HYPERLINK("http://www.ncbi.nlm.nih.gov/entrez/query.fcgi?cmd=search&amp;db=gene&amp;term=71623","71623")</f>
        <v>71623</v>
      </c>
      <c r="C1305" s="5">
        <v>-1.34921362584531</v>
      </c>
      <c r="D1305" s="2">
        <v>5.71478322283303E-3</v>
      </c>
      <c r="E1305" s="8">
        <v>6.1746915889534099E-2</v>
      </c>
    </row>
    <row r="1306" spans="1:5" x14ac:dyDescent="0.25">
      <c r="A1306" s="1" t="s">
        <v>109</v>
      </c>
      <c r="B1306" s="1" t="str">
        <f>HYPERLINK("http://www.ncbi.nlm.nih.gov/entrez/query.fcgi?cmd=search&amp;db=gene&amp;term=11689","11689")</f>
        <v>11689</v>
      </c>
      <c r="C1306" s="5">
        <v>-1.35126077423531</v>
      </c>
      <c r="D1306" s="2">
        <v>4.5674936860251598E-5</v>
      </c>
      <c r="E1306" s="8">
        <v>4.7107502408944403E-3</v>
      </c>
    </row>
    <row r="1307" spans="1:5" x14ac:dyDescent="0.25">
      <c r="A1307" s="1" t="s">
        <v>525</v>
      </c>
      <c r="B1307" s="1" t="str">
        <f>HYPERLINK("http://www.ncbi.nlm.nih.gov/entrez/query.fcgi?cmd=search&amp;db=gene&amp;term=19711","19711")</f>
        <v>19711</v>
      </c>
      <c r="C1307" s="5">
        <v>-1.3534746485965501</v>
      </c>
      <c r="D1307" s="2">
        <v>1.5158704749955699E-3</v>
      </c>
      <c r="E1307" s="8">
        <v>3.2632946387252698E-2</v>
      </c>
    </row>
    <row r="1308" spans="1:5" x14ac:dyDescent="0.25">
      <c r="A1308" s="1" t="s">
        <v>273</v>
      </c>
      <c r="B1308" s="1" t="str">
        <f>HYPERLINK("http://www.ncbi.nlm.nih.gov/entrez/query.fcgi?cmd=search&amp;db=gene&amp;term=215707","215707")</f>
        <v>215707</v>
      </c>
      <c r="C1308" s="5">
        <v>-1.35802909429934</v>
      </c>
      <c r="D1308" s="2">
        <v>3.7782807697617199E-4</v>
      </c>
      <c r="E1308" s="8">
        <v>1.5644023999752999E-2</v>
      </c>
    </row>
    <row r="1309" spans="1:5" x14ac:dyDescent="0.25">
      <c r="A1309" s="1" t="s">
        <v>543</v>
      </c>
      <c r="B1309" s="1" t="str">
        <f>HYPERLINK("http://www.ncbi.nlm.nih.gov/entrez/query.fcgi?cmd=search&amp;db=gene&amp;term=66929","66929")</f>
        <v>66929</v>
      </c>
      <c r="C1309" s="5">
        <v>-1.35810081898684</v>
      </c>
      <c r="D1309" s="2">
        <v>1.6591021013019299E-3</v>
      </c>
      <c r="E1309" s="8">
        <v>3.4536746238472797E-2</v>
      </c>
    </row>
    <row r="1310" spans="1:5" x14ac:dyDescent="0.25">
      <c r="A1310" s="1" t="s">
        <v>514</v>
      </c>
      <c r="B1310" s="1" t="str">
        <f>HYPERLINK("http://www.ncbi.nlm.nih.gov/entrez/query.fcgi?cmd=search&amp;db=gene&amp;term=18140","18140")</f>
        <v>18140</v>
      </c>
      <c r="C1310" s="5">
        <v>-1.36074276370336</v>
      </c>
      <c r="D1310" s="2">
        <v>1.4455082449658101E-3</v>
      </c>
      <c r="E1310" s="8">
        <v>3.1781594340638902E-2</v>
      </c>
    </row>
    <row r="1311" spans="1:5" x14ac:dyDescent="0.25">
      <c r="A1311" s="1" t="s">
        <v>6</v>
      </c>
      <c r="B1311" s="1" t="str">
        <f>HYPERLINK("http://www.ncbi.nlm.nih.gov/entrez/query.fcgi?cmd=search&amp;db=gene&amp;term=66531","66531")</f>
        <v>66531</v>
      </c>
      <c r="C1311" s="5">
        <v>-1.36155231664926</v>
      </c>
      <c r="D1311" s="2">
        <v>4.7422912707872897E-8</v>
      </c>
      <c r="E1311" s="8">
        <v>7.1837248877702298E-5</v>
      </c>
    </row>
    <row r="1312" spans="1:5" x14ac:dyDescent="0.25">
      <c r="A1312" s="1" t="s">
        <v>369</v>
      </c>
      <c r="B1312" s="1" t="str">
        <f>HYPERLINK("http://www.ncbi.nlm.nih.gov/entrez/query.fcgi?cmd=search&amp;db=gene&amp;term=246256","246256")</f>
        <v>246256</v>
      </c>
      <c r="C1312" s="5">
        <v>-1.3621535098567601</v>
      </c>
      <c r="D1312" s="2">
        <v>6.8559905091136698E-4</v>
      </c>
      <c r="E1312" s="8">
        <v>2.1021964199181401E-2</v>
      </c>
    </row>
    <row r="1313" spans="1:5" x14ac:dyDescent="0.25">
      <c r="A1313" s="1" t="s">
        <v>730</v>
      </c>
      <c r="B1313" s="1" t="str">
        <f>HYPERLINK("http://www.ncbi.nlm.nih.gov/entrez/query.fcgi?cmd=search&amp;db=gene&amp;term=54124","54124")</f>
        <v>54124</v>
      </c>
      <c r="C1313" s="5">
        <v>-1.3625681020979701</v>
      </c>
      <c r="D1313" s="2">
        <v>2.84069702598666E-3</v>
      </c>
      <c r="E1313" s="8">
        <v>4.3924494974966498E-2</v>
      </c>
    </row>
    <row r="1314" spans="1:5" x14ac:dyDescent="0.25">
      <c r="A1314" s="1" t="s">
        <v>323</v>
      </c>
      <c r="B1314" s="1" t="str">
        <f>HYPERLINK("http://www.ncbi.nlm.nih.gov/entrez/query.fcgi?cmd=search&amp;db=gene&amp;term=20604","20604")</f>
        <v>20604</v>
      </c>
      <c r="C1314" s="5">
        <v>-1.3712235494666001</v>
      </c>
      <c r="D1314" s="2">
        <v>5.2996140210792597E-4</v>
      </c>
      <c r="E1314" s="8">
        <v>1.8556840662583202E-2</v>
      </c>
    </row>
    <row r="1315" spans="1:5" x14ac:dyDescent="0.25">
      <c r="A1315" s="1" t="s">
        <v>5</v>
      </c>
      <c r="B1315" s="1" t="str">
        <f>HYPERLINK("http://www.ncbi.nlm.nih.gov/entrez/query.fcgi?cmd=search&amp;db=gene&amp;term=66059","66059")</f>
        <v>66059</v>
      </c>
      <c r="C1315" s="5">
        <v>-1.37151531123866</v>
      </c>
      <c r="D1315" s="2">
        <v>3.2250610404460598E-8</v>
      </c>
      <c r="E1315" s="8">
        <v>6.0980572458626701E-5</v>
      </c>
    </row>
    <row r="1316" spans="1:5" x14ac:dyDescent="0.25">
      <c r="A1316" s="1" t="s">
        <v>99</v>
      </c>
      <c r="B1316" s="1" t="str">
        <f>HYPERLINK("http://www.ncbi.nlm.nih.gov/entrez/query.fcgi?cmd=search&amp;db=gene&amp;term=74840","74840")</f>
        <v>74840</v>
      </c>
      <c r="C1316" s="5">
        <v>-1.3732160002146201</v>
      </c>
      <c r="D1316" s="2">
        <v>3.0639601221516002E-5</v>
      </c>
      <c r="E1316" s="8">
        <v>3.4760652259784698E-3</v>
      </c>
    </row>
    <row r="1317" spans="1:5" x14ac:dyDescent="0.25">
      <c r="A1317" s="1" t="s">
        <v>275</v>
      </c>
      <c r="B1317" s="1" t="str">
        <f>HYPERLINK("http://www.ncbi.nlm.nih.gov/entrez/query.fcgi?cmd=search&amp;db=gene&amp;term=23945","23945")</f>
        <v>23945</v>
      </c>
      <c r="C1317" s="5">
        <v>-1.3732947188039699</v>
      </c>
      <c r="D1317" s="2">
        <v>3.8722560320492101E-4</v>
      </c>
      <c r="E1317" s="8">
        <v>1.5735102549919E-2</v>
      </c>
    </row>
    <row r="1318" spans="1:5" x14ac:dyDescent="0.25">
      <c r="A1318" s="1" t="s">
        <v>257</v>
      </c>
      <c r="B1318" s="1" t="str">
        <f>HYPERLINK("http://www.ncbi.nlm.nih.gov/entrez/query.fcgi?cmd=search&amp;db=gene&amp;term=80838","80838")</f>
        <v>80838</v>
      </c>
      <c r="C1318" s="5">
        <v>-1.38766950330383</v>
      </c>
      <c r="D1318" s="2">
        <v>3.3558123490462499E-4</v>
      </c>
      <c r="E1318" s="8">
        <v>1.4664997890806299E-2</v>
      </c>
    </row>
    <row r="1319" spans="1:5" x14ac:dyDescent="0.25">
      <c r="A1319" s="1" t="s">
        <v>388</v>
      </c>
      <c r="B1319" s="1" t="str">
        <f>HYPERLINK("http://www.ncbi.nlm.nih.gov/entrez/query.fcgi?cmd=search&amp;db=gene&amp;term=319186","319186")</f>
        <v>319186</v>
      </c>
      <c r="C1319" s="5">
        <v>-1.39112780791755</v>
      </c>
      <c r="D1319" s="2">
        <v>7.5654922688728199E-4</v>
      </c>
      <c r="E1319" s="8">
        <v>2.20419451549318E-2</v>
      </c>
    </row>
    <row r="1320" spans="1:5" x14ac:dyDescent="0.25">
      <c r="A1320" s="1" t="s">
        <v>1036</v>
      </c>
      <c r="B1320" s="1" t="str">
        <f>HYPERLINK("http://www.ncbi.nlm.nih.gov/entrez/query.fcgi?cmd=search&amp;db=gene&amp;term=21935","21935")</f>
        <v>21935</v>
      </c>
      <c r="C1320" s="5">
        <v>-1.3953324216943901</v>
      </c>
      <c r="D1320" s="2">
        <v>5.53617013489571E-3</v>
      </c>
      <c r="E1320" s="8">
        <v>6.0490423744157001E-2</v>
      </c>
    </row>
    <row r="1321" spans="1:5" x14ac:dyDescent="0.25">
      <c r="A1321" s="1" t="s">
        <v>133</v>
      </c>
      <c r="B1321" s="1" t="str">
        <f>HYPERLINK("http://www.ncbi.nlm.nih.gov/entrez/query.fcgi?cmd=search&amp;db=gene&amp;term=22696","22696")</f>
        <v>22696</v>
      </c>
      <c r="C1321" s="5">
        <v>-1.41058986242853</v>
      </c>
      <c r="D1321" s="2">
        <v>8.59173726210916E-5</v>
      </c>
      <c r="E1321" s="8">
        <v>7.2741289871357598E-3</v>
      </c>
    </row>
    <row r="1322" spans="1:5" x14ac:dyDescent="0.25">
      <c r="A1322" s="1" t="s">
        <v>452</v>
      </c>
      <c r="B1322" s="1" t="str">
        <f>HYPERLINK("http://www.ncbi.nlm.nih.gov/entrez/query.fcgi?cmd=search&amp;db=gene&amp;term=54635","54635")</f>
        <v>54635</v>
      </c>
      <c r="C1322" s="5">
        <v>-1.4129131468809799</v>
      </c>
      <c r="D1322" s="2">
        <v>1.0823056929418801E-3</v>
      </c>
      <c r="E1322" s="8">
        <v>2.7075133875193301E-2</v>
      </c>
    </row>
    <row r="1323" spans="1:5" x14ac:dyDescent="0.25">
      <c r="A1323" s="1" t="s">
        <v>1228</v>
      </c>
      <c r="B1323" s="1" t="str">
        <f>HYPERLINK("http://www.ncbi.nlm.nih.gov/entrez/query.fcgi?cmd=search&amp;db=gene&amp;term=76113","76113")</f>
        <v>76113</v>
      </c>
      <c r="C1323" s="5">
        <v>-1.4198884556287901</v>
      </c>
      <c r="D1323" s="2">
        <v>7.76387616448471E-3</v>
      </c>
      <c r="E1323" s="8">
        <v>7.1606422363886105E-2</v>
      </c>
    </row>
    <row r="1324" spans="1:5" x14ac:dyDescent="0.25">
      <c r="A1324" s="1" t="s">
        <v>1179</v>
      </c>
      <c r="B1324" s="1" t="str">
        <f>HYPERLINK("http://www.ncbi.nlm.nih.gov/entrez/query.fcgi?cmd=search&amp;db=gene&amp;term=102954","102954")</f>
        <v>102954</v>
      </c>
      <c r="C1324" s="5">
        <v>-1.42075705953729</v>
      </c>
      <c r="D1324" s="2">
        <v>7.1008621448969099E-3</v>
      </c>
      <c r="E1324" s="8">
        <v>6.8212818134526398E-2</v>
      </c>
    </row>
    <row r="1325" spans="1:5" x14ac:dyDescent="0.25">
      <c r="A1325" s="1" t="s">
        <v>782</v>
      </c>
      <c r="B1325" s="1" t="str">
        <f>HYPERLINK("http://www.ncbi.nlm.nih.gov/entrez/query.fcgi?cmd=search&amp;db=gene&amp;term=68026","68026")</f>
        <v>68026</v>
      </c>
      <c r="C1325" s="5">
        <v>-1.4280412043170101</v>
      </c>
      <c r="D1325" s="2">
        <v>3.2262134739244898E-3</v>
      </c>
      <c r="E1325" s="8">
        <v>4.668548194167E-2</v>
      </c>
    </row>
    <row r="1326" spans="1:5" x14ac:dyDescent="0.25">
      <c r="A1326" s="1" t="s">
        <v>268</v>
      </c>
      <c r="B1326" s="1" t="str">
        <f>HYPERLINK("http://www.ncbi.nlm.nih.gov/entrez/query.fcgi?cmd=search&amp;db=gene&amp;term=66183","66183")</f>
        <v>66183</v>
      </c>
      <c r="C1326" s="5">
        <v>-1.4337467374287201</v>
      </c>
      <c r="D1326" s="2">
        <v>3.6424254476630197E-4</v>
      </c>
      <c r="E1326" s="8">
        <v>1.53618386751208E-2</v>
      </c>
    </row>
    <row r="1327" spans="1:5" x14ac:dyDescent="0.25">
      <c r="A1327" s="1" t="s">
        <v>327</v>
      </c>
      <c r="B1327" s="1" t="str">
        <f>HYPERLINK("http://www.ncbi.nlm.nih.gov/entrez/query.fcgi?cmd=search&amp;db=gene&amp;term=104156","104156")</f>
        <v>104156</v>
      </c>
      <c r="C1327" s="5">
        <v>-1.4410278763339801</v>
      </c>
      <c r="D1327" s="2">
        <v>5.42185316082744E-4</v>
      </c>
      <c r="E1327" s="8">
        <v>1.8753343832805101E-2</v>
      </c>
    </row>
    <row r="1328" spans="1:5" x14ac:dyDescent="0.25">
      <c r="A1328" s="1" t="s">
        <v>678</v>
      </c>
      <c r="B1328" s="1" t="str">
        <f>HYPERLINK("http://www.ncbi.nlm.nih.gov/entrez/query.fcgi?cmd=search&amp;db=gene&amp;term=193740","193740")</f>
        <v>193740</v>
      </c>
      <c r="C1328" s="5">
        <v>-1.44148100538246</v>
      </c>
      <c r="D1328" s="2">
        <v>2.4613443498986399E-3</v>
      </c>
      <c r="E1328" s="8">
        <v>4.0955569105455399E-2</v>
      </c>
    </row>
    <row r="1329" spans="1:5" x14ac:dyDescent="0.25">
      <c r="A1329" s="1" t="s">
        <v>112</v>
      </c>
      <c r="B1329" s="1" t="str">
        <f>HYPERLINK("http://www.ncbi.nlm.nih.gov/entrez/query.fcgi?cmd=search&amp;db=gene&amp;term=100504608","100504608")</f>
        <v>100504608</v>
      </c>
      <c r="C1329" s="5">
        <v>-1.4436773380844099</v>
      </c>
      <c r="D1329" s="2">
        <v>5.0780952977280698E-5</v>
      </c>
      <c r="E1329" s="8">
        <v>5.0983214200413397E-3</v>
      </c>
    </row>
    <row r="1330" spans="1:5" x14ac:dyDescent="0.25">
      <c r="A1330" s="1" t="s">
        <v>321</v>
      </c>
      <c r="B1330" s="1" t="str">
        <f>HYPERLINK("http://www.ncbi.nlm.nih.gov/entrez/query.fcgi?cmd=search&amp;db=gene&amp;term=66970","66970")</f>
        <v>66970</v>
      </c>
      <c r="C1330" s="5">
        <v>-1.44399018250452</v>
      </c>
      <c r="D1330" s="2">
        <v>5.23494153672033E-4</v>
      </c>
      <c r="E1330" s="8">
        <v>1.8444240338792599E-2</v>
      </c>
    </row>
    <row r="1331" spans="1:5" x14ac:dyDescent="0.25">
      <c r="A1331" s="1" t="s">
        <v>431</v>
      </c>
      <c r="B1331" s="1" t="str">
        <f>HYPERLINK("http://www.ncbi.nlm.nih.gov/entrez/query.fcgi?cmd=search&amp;db=gene&amp;term=80782","80782")</f>
        <v>80782</v>
      </c>
      <c r="C1331" s="5">
        <v>-1.4502834613589299</v>
      </c>
      <c r="D1331" s="2">
        <v>9.6615687169698805E-4</v>
      </c>
      <c r="E1331" s="8">
        <v>2.53728182635031E-2</v>
      </c>
    </row>
    <row r="1332" spans="1:5" x14ac:dyDescent="0.25">
      <c r="A1332" s="1" t="s">
        <v>71</v>
      </c>
      <c r="B1332" s="1" t="str">
        <f>HYPERLINK("http://www.ncbi.nlm.nih.gov/entrez/query.fcgi?cmd=search&amp;db=gene&amp;term=236285","236285")</f>
        <v>236285</v>
      </c>
      <c r="C1332" s="5">
        <v>-1.4593028062734901</v>
      </c>
      <c r="D1332" s="2">
        <v>1.16845154423117E-5</v>
      </c>
      <c r="E1332" s="8">
        <v>1.81998017045074E-3</v>
      </c>
    </row>
    <row r="1333" spans="1:5" x14ac:dyDescent="0.25">
      <c r="A1333" s="1" t="s">
        <v>24</v>
      </c>
      <c r="B1333" s="1" t="str">
        <f>HYPERLINK("http://www.ncbi.nlm.nih.gov/entrez/query.fcgi?cmd=search&amp;db=gene&amp;term=12282","12282")</f>
        <v>12282</v>
      </c>
      <c r="C1333" s="5">
        <v>-1.46116034416532</v>
      </c>
      <c r="D1333" s="2">
        <v>1.3102001696907499E-6</v>
      </c>
      <c r="E1333" s="8">
        <v>5.6709600145572498E-4</v>
      </c>
    </row>
    <row r="1334" spans="1:5" x14ac:dyDescent="0.25">
      <c r="A1334" s="1" t="s">
        <v>11</v>
      </c>
      <c r="B1334" s="1" t="str">
        <f>HYPERLINK("http://www.ncbi.nlm.nih.gov/entrez/query.fcgi?cmd=search&amp;db=gene&amp;term=56358","56358")</f>
        <v>56358</v>
      </c>
      <c r="C1334" s="5">
        <v>-1.4636254359868699</v>
      </c>
      <c r="D1334" s="2">
        <v>1.60804693560834E-7</v>
      </c>
      <c r="E1334" s="8">
        <v>1.52027545283568E-4</v>
      </c>
    </row>
    <row r="1335" spans="1:5" x14ac:dyDescent="0.25">
      <c r="A1335" s="1" t="s">
        <v>21</v>
      </c>
      <c r="B1335" s="1" t="str">
        <f>HYPERLINK("http://www.ncbi.nlm.nih.gov/entrez/query.fcgi?cmd=search&amp;db=gene&amp;term=76737","76737")</f>
        <v>76737</v>
      </c>
      <c r="C1335" s="5">
        <v>-1.4661103876913999</v>
      </c>
      <c r="D1335" s="2">
        <v>8.7232195422615199E-7</v>
      </c>
      <c r="E1335" s="8">
        <v>4.4984089070350202E-4</v>
      </c>
    </row>
    <row r="1336" spans="1:5" x14ac:dyDescent="0.25">
      <c r="A1336" s="1" t="s">
        <v>30</v>
      </c>
      <c r="B1336" s="1" t="str">
        <f>HYPERLINK("http://www.ncbi.nlm.nih.gov/entrez/query.fcgi?cmd=search&amp;db=gene&amp;term=74393","74393")</f>
        <v>74393</v>
      </c>
      <c r="C1336" s="5">
        <v>-1.47574391774586</v>
      </c>
      <c r="D1336" s="2">
        <v>1.69563593321875E-6</v>
      </c>
      <c r="E1336" s="8">
        <v>6.20548494105476E-4</v>
      </c>
    </row>
    <row r="1337" spans="1:5" x14ac:dyDescent="0.25">
      <c r="A1337" s="1" t="s">
        <v>631</v>
      </c>
      <c r="B1337" s="1" t="str">
        <f>HYPERLINK("http://www.ncbi.nlm.nih.gov/entrez/query.fcgi?cmd=search&amp;db=gene&amp;term=20277","20277")</f>
        <v>20277</v>
      </c>
      <c r="C1337" s="5">
        <v>-1.4781099870566901</v>
      </c>
      <c r="D1337" s="2">
        <v>2.13241527377894E-3</v>
      </c>
      <c r="E1337" s="8">
        <v>3.8218433575506201E-2</v>
      </c>
    </row>
    <row r="1338" spans="1:5" x14ac:dyDescent="0.25">
      <c r="A1338" s="1" t="s">
        <v>504</v>
      </c>
      <c r="B1338" s="1" t="str">
        <f>HYPERLINK("http://www.ncbi.nlm.nih.gov/entrez/query.fcgi?cmd=search&amp;db=gene&amp;term=624860","624860")</f>
        <v>624860</v>
      </c>
      <c r="C1338" s="5">
        <v>-1.48108670434783</v>
      </c>
      <c r="D1338" s="2">
        <v>1.3823204044671701E-3</v>
      </c>
      <c r="E1338" s="8">
        <v>3.0946726546108898E-2</v>
      </c>
    </row>
    <row r="1339" spans="1:5" x14ac:dyDescent="0.25">
      <c r="A1339" s="1" t="s">
        <v>500</v>
      </c>
      <c r="B1339" s="1" t="str">
        <f>HYPERLINK("http://www.ncbi.nlm.nih.gov/entrez/query.fcgi?cmd=search&amp;db=gene&amp;term=72310","72310")</f>
        <v>72310</v>
      </c>
      <c r="C1339" s="5">
        <v>-1.48309692211929</v>
      </c>
      <c r="D1339" s="2">
        <v>1.3472037708863701E-3</v>
      </c>
      <c r="E1339" s="8">
        <v>3.0388022452498602E-2</v>
      </c>
    </row>
    <row r="1340" spans="1:5" x14ac:dyDescent="0.25">
      <c r="A1340" s="1" t="s">
        <v>538</v>
      </c>
      <c r="B1340" s="1" t="str">
        <f>HYPERLINK("http://www.ncbi.nlm.nih.gov/entrez/query.fcgi?cmd=search&amp;db=gene&amp;term=102614","102614")</f>
        <v>102614</v>
      </c>
      <c r="C1340" s="5">
        <v>-1.4872121397634099</v>
      </c>
      <c r="D1340" s="2">
        <v>1.6058196947712499E-3</v>
      </c>
      <c r="E1340" s="8">
        <v>3.3737106238510103E-2</v>
      </c>
    </row>
    <row r="1341" spans="1:5" x14ac:dyDescent="0.25">
      <c r="A1341" s="1" t="s">
        <v>23</v>
      </c>
      <c r="B1341" s="1" t="str">
        <f>HYPERLINK("http://www.ncbi.nlm.nih.gov/entrez/query.fcgi?cmd=search&amp;db=gene&amp;term=70021","70021")</f>
        <v>70021</v>
      </c>
      <c r="C1341" s="5">
        <v>-1.50592977902264</v>
      </c>
      <c r="D1341" s="2">
        <v>1.17819833533872E-6</v>
      </c>
      <c r="E1341" s="8">
        <v>5.56944566767168E-4</v>
      </c>
    </row>
    <row r="1342" spans="1:5" x14ac:dyDescent="0.25">
      <c r="A1342" s="1" t="s">
        <v>544</v>
      </c>
      <c r="B1342" s="1" t="str">
        <f>HYPERLINK("http://www.ncbi.nlm.nih.gov/entrez/query.fcgi?cmd=search&amp;db=gene&amp;term=12516","12516")</f>
        <v>12516</v>
      </c>
      <c r="C1342" s="5">
        <v>-1.51290878144911</v>
      </c>
      <c r="D1342" s="2">
        <v>1.66446159183309E-3</v>
      </c>
      <c r="E1342" s="8">
        <v>3.4584853778760798E-2</v>
      </c>
    </row>
    <row r="1343" spans="1:5" x14ac:dyDescent="0.25">
      <c r="A1343" s="1" t="s">
        <v>1</v>
      </c>
      <c r="B1343" s="1" t="str">
        <f>HYPERLINK("http://www.ncbi.nlm.nih.gov/entrez/query.fcgi?cmd=search&amp;db=gene&amp;term=327900","327900")</f>
        <v>327900</v>
      </c>
      <c r="C1343" s="5">
        <v>-1.51449315195364</v>
      </c>
      <c r="D1343" s="2">
        <v>1.5993859570073699E-9</v>
      </c>
      <c r="E1343" s="8">
        <v>9.07252328102679E-6</v>
      </c>
    </row>
    <row r="1344" spans="1:5" x14ac:dyDescent="0.25">
      <c r="A1344" s="1" t="s">
        <v>966</v>
      </c>
      <c r="B1344" s="1" t="str">
        <f>HYPERLINK("http://www.ncbi.nlm.nih.gov/entrez/query.fcgi?cmd=search&amp;db=gene&amp;term=67315","67315")</f>
        <v>67315</v>
      </c>
      <c r="C1344" s="5">
        <v>-1.51470867743724</v>
      </c>
      <c r="D1344" s="2">
        <v>4.7669839043276204E-3</v>
      </c>
      <c r="E1344" s="8">
        <v>5.57858393463024E-2</v>
      </c>
    </row>
    <row r="1345" spans="1:5" x14ac:dyDescent="0.25">
      <c r="A1345" s="1" t="s">
        <v>442</v>
      </c>
      <c r="B1345" s="1" t="str">
        <f>HYPERLINK("http://www.ncbi.nlm.nih.gov/entrez/query.fcgi?cmd=search&amp;db=gene&amp;term=78354","78354")</f>
        <v>78354</v>
      </c>
      <c r="C1345" s="5">
        <v>-1.5149783737548399</v>
      </c>
      <c r="D1345" s="2">
        <v>1.0342435165609E-3</v>
      </c>
      <c r="E1345" s="8">
        <v>2.6486458293711001E-2</v>
      </c>
    </row>
    <row r="1346" spans="1:5" x14ac:dyDescent="0.25">
      <c r="A1346" s="1" t="s">
        <v>117</v>
      </c>
      <c r="B1346" s="1" t="str">
        <f>HYPERLINK("http://www.ncbi.nlm.nih.gov/entrez/query.fcgi?cmd=search&amp;db=gene&amp;term=272411","272411")</f>
        <v>272411</v>
      </c>
      <c r="C1346" s="5">
        <v>-1.53555209736704</v>
      </c>
      <c r="D1346" s="2">
        <v>6.3199958380888405E-5</v>
      </c>
      <c r="E1346" s="8">
        <v>6.07630539642765E-3</v>
      </c>
    </row>
    <row r="1347" spans="1:5" x14ac:dyDescent="0.25">
      <c r="A1347" s="1" t="s">
        <v>393</v>
      </c>
      <c r="B1347" s="1" t="str">
        <f>HYPERLINK("http://www.ncbi.nlm.nih.gov/entrez/query.fcgi?cmd=search&amp;db=gene&amp;term=100123473","100123473")</f>
        <v>100123473</v>
      </c>
      <c r="C1347" s="5">
        <v>-1.5429064628809399</v>
      </c>
      <c r="D1347" s="2">
        <v>7.7030928006571698E-4</v>
      </c>
      <c r="E1347" s="8">
        <v>2.2055016107000398E-2</v>
      </c>
    </row>
    <row r="1348" spans="1:5" x14ac:dyDescent="0.25">
      <c r="A1348" s="1" t="s">
        <v>285</v>
      </c>
      <c r="B1348" s="1" t="str">
        <f>HYPERLINK("http://www.ncbi.nlm.nih.gov/entrez/query.fcgi?cmd=search&amp;db=gene&amp;term=12164","12164")</f>
        <v>12164</v>
      </c>
      <c r="C1348" s="5">
        <v>-1.55557009367261</v>
      </c>
      <c r="D1348" s="2">
        <v>4.0915724662804503E-4</v>
      </c>
      <c r="E1348" s="8">
        <v>1.6230392510229501E-2</v>
      </c>
    </row>
    <row r="1349" spans="1:5" x14ac:dyDescent="0.25">
      <c r="A1349" s="1" t="s">
        <v>171</v>
      </c>
      <c r="B1349" s="1" t="str">
        <f>HYPERLINK("http://www.ncbi.nlm.nih.gov/entrez/query.fcgi?cmd=search&amp;db=gene&amp;term=70377","70377")</f>
        <v>70377</v>
      </c>
      <c r="C1349" s="5">
        <v>-1.5629101522278199</v>
      </c>
      <c r="D1349" s="2">
        <v>1.5241131504995E-4</v>
      </c>
      <c r="E1349" s="8">
        <v>1.00254331048799E-2</v>
      </c>
    </row>
    <row r="1350" spans="1:5" x14ac:dyDescent="0.25">
      <c r="A1350" s="1" t="s">
        <v>97</v>
      </c>
      <c r="B1350" s="1" t="str">
        <f>HYPERLINK("http://www.ncbi.nlm.nih.gov/entrez/query.fcgi?cmd=search&amp;db=gene&amp;term=12763","12763")</f>
        <v>12763</v>
      </c>
      <c r="C1350" s="5">
        <v>-1.5768578066235199</v>
      </c>
      <c r="D1350" s="2">
        <v>2.9667238573338801E-5</v>
      </c>
      <c r="E1350" s="8">
        <v>3.43443939310072E-3</v>
      </c>
    </row>
    <row r="1351" spans="1:5" x14ac:dyDescent="0.25">
      <c r="A1351" s="1" t="s">
        <v>229</v>
      </c>
      <c r="B1351" s="1" t="str">
        <f>HYPERLINK("http://www.ncbi.nlm.nih.gov/entrez/query.fcgi?cmd=search&amp;db=gene&amp;term=107576","107576")</f>
        <v>107576</v>
      </c>
      <c r="C1351" s="5">
        <v>-1.5872381891978899</v>
      </c>
      <c r="D1351" s="2">
        <v>2.7880370271859999E-4</v>
      </c>
      <c r="E1351" s="8">
        <v>1.37247992981188E-2</v>
      </c>
    </row>
    <row r="1352" spans="1:5" x14ac:dyDescent="0.25">
      <c r="A1352" s="1" t="s">
        <v>643</v>
      </c>
      <c r="B1352" s="1" t="str">
        <f>HYPERLINK("http://www.ncbi.nlm.nih.gov/entrez/query.fcgi?cmd=search&amp;db=gene&amp;term=100114901","100114901")</f>
        <v>100114901</v>
      </c>
      <c r="C1352" s="5">
        <v>-1.5895467344971499</v>
      </c>
      <c r="D1352" s="2">
        <v>2.2095480537183102E-3</v>
      </c>
      <c r="E1352" s="8">
        <v>3.8864093740861201E-2</v>
      </c>
    </row>
    <row r="1353" spans="1:5" x14ac:dyDescent="0.25">
      <c r="A1353" s="1" t="s">
        <v>210</v>
      </c>
      <c r="B1353" s="1" t="str">
        <f>HYPERLINK("http://www.ncbi.nlm.nih.gov/entrez/query.fcgi?cmd=search&amp;db=gene&amp;term=18030","18030")</f>
        <v>18030</v>
      </c>
      <c r="C1353" s="5">
        <v>-1.59097549780158</v>
      </c>
      <c r="D1353" s="2">
        <v>2.3090761800892399E-4</v>
      </c>
      <c r="E1353" s="8">
        <v>1.22754413870041E-2</v>
      </c>
    </row>
    <row r="1354" spans="1:5" x14ac:dyDescent="0.25">
      <c r="A1354" s="1" t="s">
        <v>897</v>
      </c>
      <c r="B1354" s="1" t="str">
        <f>HYPERLINK("http://www.ncbi.nlm.nih.gov/entrez/query.fcgi?cmd=search&amp;db=gene&amp;term=11910","11910")</f>
        <v>11910</v>
      </c>
      <c r="C1354" s="5">
        <v>-1.6092864093795101</v>
      </c>
      <c r="D1354" s="2">
        <v>4.1018495933506901E-3</v>
      </c>
      <c r="E1354" s="8">
        <v>5.1722998675113402E-2</v>
      </c>
    </row>
    <row r="1355" spans="1:5" x14ac:dyDescent="0.25">
      <c r="A1355" s="1" t="s">
        <v>619</v>
      </c>
      <c r="B1355" s="1" t="str">
        <f>HYPERLINK("http://www.ncbi.nlm.nih.gov/entrez/query.fcgi?cmd=search&amp;db=gene&amp;term=69816","69816")</f>
        <v>69816</v>
      </c>
      <c r="C1355" s="5">
        <v>-1.65408428430874</v>
      </c>
      <c r="D1355" s="2">
        <v>2.0668657953937198E-3</v>
      </c>
      <c r="E1355" s="8">
        <v>3.7759434932604301E-2</v>
      </c>
    </row>
    <row r="1356" spans="1:5" x14ac:dyDescent="0.25">
      <c r="A1356" s="1" t="s">
        <v>7</v>
      </c>
      <c r="B1356" s="1" t="str">
        <f>HYPERLINK("http://www.ncbi.nlm.nih.gov/entrez/query.fcgi?cmd=search&amp;db=gene&amp;term=319996","319996")</f>
        <v>319996</v>
      </c>
      <c r="C1356" s="5">
        <v>-1.65618947032916</v>
      </c>
      <c r="D1356" s="2">
        <v>5.0656463912446303E-8</v>
      </c>
      <c r="E1356" s="8">
        <v>7.1837248877702298E-5</v>
      </c>
    </row>
    <row r="1357" spans="1:5" x14ac:dyDescent="0.25">
      <c r="A1357" s="1" t="s">
        <v>76</v>
      </c>
      <c r="B1357" s="1" t="str">
        <f>HYPERLINK("http://www.ncbi.nlm.nih.gov/entrez/query.fcgi?cmd=search&amp;db=gene&amp;term=15505","15505")</f>
        <v>15505</v>
      </c>
      <c r="C1357" s="5">
        <v>-1.7072747798944099</v>
      </c>
      <c r="D1357" s="2">
        <v>1.2989332385249201E-5</v>
      </c>
      <c r="E1357" s="8">
        <v>1.91381922744596E-3</v>
      </c>
    </row>
    <row r="1358" spans="1:5" x14ac:dyDescent="0.25">
      <c r="A1358" s="1" t="s">
        <v>36</v>
      </c>
      <c r="B1358" s="1" t="str">
        <f>HYPERLINK("http://www.ncbi.nlm.nih.gov/entrez/query.fcgi?cmd=search&amp;db=gene&amp;term=15930","15930")</f>
        <v>15930</v>
      </c>
      <c r="C1358" s="5">
        <v>-1.77943538018307</v>
      </c>
      <c r="D1358" s="2">
        <v>2.3148717258614201E-6</v>
      </c>
      <c r="E1358" s="8">
        <v>7.0979022625641298E-4</v>
      </c>
    </row>
    <row r="1359" spans="1:5" x14ac:dyDescent="0.25">
      <c r="A1359" s="1" t="s">
        <v>284</v>
      </c>
      <c r="B1359" s="1" t="str">
        <f>HYPERLINK("http://www.ncbi.nlm.nih.gov/entrez/query.fcgi?cmd=search&amp;db=gene&amp;term=69699","69699")</f>
        <v>69699</v>
      </c>
      <c r="C1359" s="5">
        <v>-1.8201384453123699</v>
      </c>
      <c r="D1359" s="2">
        <v>3.9871346415809599E-4</v>
      </c>
      <c r="E1359" s="8">
        <v>1.5871605128774099E-2</v>
      </c>
    </row>
    <row r="1360" spans="1:5" x14ac:dyDescent="0.25">
      <c r="A1360" s="1" t="s">
        <v>10</v>
      </c>
      <c r="B1360" s="1" t="str">
        <f>HYPERLINK("http://www.ncbi.nlm.nih.gov/entrez/query.fcgi?cmd=search&amp;db=gene&amp;term=242506","242506")</f>
        <v>242506</v>
      </c>
      <c r="C1360" s="5">
        <v>-1.83350507572246</v>
      </c>
      <c r="D1360" s="2">
        <v>1.36238843762015E-7</v>
      </c>
      <c r="E1360" s="8">
        <v>1.4051188905519999E-4</v>
      </c>
    </row>
    <row r="1361" spans="1:5" x14ac:dyDescent="0.25">
      <c r="A1361" s="1" t="s">
        <v>351</v>
      </c>
      <c r="B1361" s="1" t="str">
        <f>HYPERLINK("http://www.ncbi.nlm.nih.gov/entrez/query.fcgi?cmd=search&amp;db=gene&amp;term=404743","404743")</f>
        <v>404743</v>
      </c>
      <c r="C1361" s="5">
        <v>-1.92011806045288</v>
      </c>
      <c r="D1361" s="2">
        <v>6.1154356059356396E-4</v>
      </c>
      <c r="E1361" s="8">
        <v>1.9710132442258801E-2</v>
      </c>
    </row>
    <row r="1362" spans="1:5" x14ac:dyDescent="0.25">
      <c r="A1362" s="1" t="s">
        <v>8</v>
      </c>
      <c r="B1362" s="1" t="str">
        <f>HYPERLINK("http://www.ncbi.nlm.nih.gov/entrez/query.fcgi?cmd=search&amp;db=gene&amp;term=27062","27062")</f>
        <v>27062</v>
      </c>
      <c r="C1362" s="5">
        <v>-1.9798444241689099</v>
      </c>
      <c r="D1362" s="2">
        <v>6.25531073605856E-8</v>
      </c>
      <c r="E1362" s="8">
        <v>7.3722684779174103E-5</v>
      </c>
    </row>
    <row r="1363" spans="1:5" x14ac:dyDescent="0.25">
      <c r="A1363" s="1" t="s">
        <v>206</v>
      </c>
      <c r="B1363" s="1" t="str">
        <f>HYPERLINK("http://www.ncbi.nlm.nih.gov/entrez/query.fcgi?cmd=search&amp;db=gene&amp;term=241452","241452")</f>
        <v>241452</v>
      </c>
      <c r="C1363" s="5">
        <v>-2.1693903806571502</v>
      </c>
      <c r="D1363" s="2">
        <v>2.2249188284417801E-4</v>
      </c>
      <c r="E1363" s="8">
        <v>1.2174580090181301E-2</v>
      </c>
    </row>
    <row r="1364" spans="1:5" x14ac:dyDescent="0.25">
      <c r="A1364" s="1" t="s">
        <v>139</v>
      </c>
      <c r="B1364" s="1" t="str">
        <f>HYPERLINK("http://www.ncbi.nlm.nih.gov/entrez/query.fcgi?cmd=search&amp;db=gene&amp;term=57263","57263")</f>
        <v>57263</v>
      </c>
      <c r="C1364" s="5">
        <v>-2.5884380185552698</v>
      </c>
      <c r="D1364" s="2">
        <v>9.4221547840112106E-5</v>
      </c>
      <c r="E1364" s="8">
        <v>7.6353158500660099E-3</v>
      </c>
    </row>
    <row r="1365" spans="1:5" x14ac:dyDescent="0.25">
      <c r="A1365" s="1" t="s">
        <v>409</v>
      </c>
      <c r="B1365" s="1" t="str">
        <f>HYPERLINK("http://www.ncbi.nlm.nih.gov/entrez/query.fcgi?cmd=search&amp;db=gene&amp;term=235952","235952")</f>
        <v>235952</v>
      </c>
      <c r="C1365" s="5">
        <v>-2.6085105098518802</v>
      </c>
      <c r="D1365" s="2">
        <v>8.4368911330923201E-4</v>
      </c>
      <c r="E1365" s="8">
        <v>2.3194664747915601E-2</v>
      </c>
    </row>
    <row r="1366" spans="1:5" x14ac:dyDescent="0.25">
      <c r="A1366" s="1" t="s">
        <v>430</v>
      </c>
      <c r="B1366" s="1" t="str">
        <f>HYPERLINK("http://www.ncbi.nlm.nih.gov/entrez/query.fcgi?cmd=search&amp;db=gene&amp;term=110786","110786")</f>
        <v>110786</v>
      </c>
      <c r="C1366" s="5">
        <v>-2.9440727041435499</v>
      </c>
      <c r="D1366" s="2">
        <v>9.6393266520267097E-4</v>
      </c>
      <c r="E1366" s="8">
        <v>2.53728182635031E-2</v>
      </c>
    </row>
    <row r="1367" spans="1:5" x14ac:dyDescent="0.25">
      <c r="A1367" s="1" t="s">
        <v>1345</v>
      </c>
      <c r="B1367" s="1" t="str">
        <f>HYPERLINK("http://www.ncbi.nlm.nih.gov/entrez/query.fcgi?cmd=search&amp;db=gene&amp;term=667914","667914")</f>
        <v>667914</v>
      </c>
      <c r="C1367" s="5">
        <v>-3.20990497605366</v>
      </c>
      <c r="D1367" s="2">
        <v>9.5491285828650501E-3</v>
      </c>
      <c r="E1367" s="8">
        <v>8.0426830491044599E-2</v>
      </c>
    </row>
    <row r="1368" spans="1:5" x14ac:dyDescent="0.25">
      <c r="A1368" s="1" t="s">
        <v>194</v>
      </c>
      <c r="B1368" s="1" t="str">
        <f>HYPERLINK("http://www.ncbi.nlm.nih.gov/entrez/query.fcgi?cmd=search&amp;db=gene&amp;term=16142","16142")</f>
        <v>16142</v>
      </c>
      <c r="C1368" s="5">
        <v>-3.2612165342694199</v>
      </c>
      <c r="D1368" s="2">
        <v>2.0083709528773101E-4</v>
      </c>
      <c r="E1368" s="8">
        <v>1.1684607504482801E-2</v>
      </c>
    </row>
    <row r="1369" spans="1:5" x14ac:dyDescent="0.25">
      <c r="A1369" s="1" t="s">
        <v>1365</v>
      </c>
      <c r="B1369" s="1" t="str">
        <f>HYPERLINK("http://www.ncbi.nlm.nih.gov/entrez/query.fcgi?cmd=search&amp;db=gene&amp;term=18489","18489")</f>
        <v>18489</v>
      </c>
      <c r="C1369" s="5">
        <v>-3.2955096742637</v>
      </c>
      <c r="D1369" s="2">
        <v>9.9363304126518504E-3</v>
      </c>
      <c r="E1369" s="8">
        <v>8.2463605375634602E-2</v>
      </c>
    </row>
    <row r="1370" spans="1:5" x14ac:dyDescent="0.25">
      <c r="A1370" s="1" t="s">
        <v>553</v>
      </c>
      <c r="B1370" s="1" t="str">
        <f>HYPERLINK("http://www.ncbi.nlm.nih.gov/entrez/query.fcgi?cmd=search&amp;db=gene&amp;term=110612","110612")</f>
        <v>110612</v>
      </c>
      <c r="C1370" s="5">
        <v>-3.5020531098151499</v>
      </c>
      <c r="D1370" s="2">
        <v>1.7263978064736599E-3</v>
      </c>
      <c r="E1370" s="8">
        <v>3.5267989531838601E-2</v>
      </c>
    </row>
    <row r="1371" spans="1:5" x14ac:dyDescent="0.25">
      <c r="A1371" s="1" t="s">
        <v>299</v>
      </c>
      <c r="B1371" s="1" t="str">
        <f>HYPERLINK("http://www.ncbi.nlm.nih.gov/entrez/query.fcgi?cmd=search&amp;db=gene&amp;term=380795","380795")</f>
        <v>380795</v>
      </c>
      <c r="C1371" s="5">
        <v>-3.6250545492776101</v>
      </c>
      <c r="D1371" s="2">
        <v>4.4585499298577198E-4</v>
      </c>
      <c r="E1371" s="8">
        <v>1.6820736796948101E-2</v>
      </c>
    </row>
    <row r="1372" spans="1:5" x14ac:dyDescent="0.25">
      <c r="A1372" s="1" t="s">
        <v>86</v>
      </c>
      <c r="B1372" s="1" t="str">
        <f>HYPERLINK("http://www.ncbi.nlm.nih.gov/entrez/query.fcgi?cmd=search&amp;db=gene&amp;term=219033","219033")</f>
        <v>219033</v>
      </c>
      <c r="C1372" s="5">
        <v>-4.7934902548913199</v>
      </c>
      <c r="D1372" s="2">
        <v>1.9297736524759301E-5</v>
      </c>
      <c r="E1372" s="8">
        <v>2.4901400149516702E-3</v>
      </c>
    </row>
    <row r="1373" spans="1:5" x14ac:dyDescent="0.25">
      <c r="A1373" s="1" t="s">
        <v>423</v>
      </c>
      <c r="B1373" s="1" t="str">
        <f>HYPERLINK("http://www.ncbi.nlm.nih.gov/entrez/query.fcgi?cmd=search&amp;db=gene&amp;term=677858","677858")</f>
        <v>677858</v>
      </c>
      <c r="C1373" s="5">
        <v>-7.6336320844815102</v>
      </c>
      <c r="D1373" s="2">
        <v>9.25706441257779E-4</v>
      </c>
      <c r="E1373" s="8">
        <v>2.4752986215258E-2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Lugt, Benthe van der</dc:creator>
  <cp:lastModifiedBy>Lugt, Benthe van der</cp:lastModifiedBy>
  <dcterms:created xsi:type="dcterms:W3CDTF">2017-11-01T10:35:05Z</dcterms:created>
  <dcterms:modified xsi:type="dcterms:W3CDTF">2018-04-18T11:55:45Z</dcterms:modified>
</cp:coreProperties>
</file>